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D:\New folder\جزوات صورتهای مالی\"/>
    </mc:Choice>
  </mc:AlternateContent>
  <xr:revisionPtr revIDLastSave="0" documentId="13_ncr:1_{756B3652-2838-41CD-8902-B1F815E2207B}" xr6:coauthVersionLast="47" xr6:coauthVersionMax="47" xr10:uidLastSave="{00000000-0000-0000-0000-000000000000}"/>
  <bookViews>
    <workbookView xWindow="-120" yWindow="-120" windowWidth="20730" windowHeight="11160" tabRatio="927" firstSheet="6" activeTab="6" xr2:uid="{00000000-000D-0000-FFFF-FFFF00000000}"/>
  </bookViews>
  <sheets>
    <sheet name="سر برگ صفحات" sheetId="1" state="hidden" r:id="rId1"/>
    <sheet name="کاربرگ صورت وضعیت" sheetId="87" state="hidden" r:id="rId2"/>
    <sheet name="سود و زیان فرعی" sheetId="88" state="hidden" r:id="rId3"/>
    <sheet name="کاربرگ سود و زیان " sheetId="89" state="hidden" r:id="rId4"/>
    <sheet name="ثبت حذفی" sheetId="90" state="hidden" r:id="rId5"/>
    <sheet name="کل حذفی" sheetId="91" state="hidden" r:id="rId6"/>
    <sheet name="سیراف حساب" sheetId="104" r:id="rId7"/>
    <sheet name="تراز ازمایشی" sheetId="102" r:id="rId8"/>
    <sheet name="تراز کل " sheetId="100" r:id="rId9"/>
    <sheet name="ص امضا" sheetId="2" r:id="rId10"/>
    <sheet name="سودوزيان تل" sheetId="80" state="hidden" r:id="rId11"/>
    <sheet name="وضعيت مالي تل" sheetId="81" state="hidden" r:id="rId12"/>
    <sheet name="حقوق مالكانه تل" sheetId="82" state="hidden" r:id="rId13"/>
    <sheet name="جريان هاي نقدي تل" sheetId="83" state="hidden" r:id="rId14"/>
    <sheet name="سودوزيان" sheetId="4" r:id="rId15"/>
    <sheet name="وضعيت مالي" sheetId="5" r:id="rId16"/>
    <sheet name="حقوق مالكانه" sheetId="8" r:id="rId17"/>
    <sheet name="جريان هاي نقدي" sheetId="9" r:id="rId18"/>
    <sheet name="تاريخچه" sheetId="71" r:id="rId19"/>
    <sheet name="اهم رويه1" sheetId="72" r:id="rId20"/>
    <sheet name="اهم رويه3" sheetId="74" r:id="rId21"/>
    <sheet name="اهم رويه4" sheetId="75" r:id="rId22"/>
    <sheet name="اهم رویه5" sheetId="98" r:id="rId23"/>
    <sheet name="اهم رويه6" sheetId="95" r:id="rId24"/>
    <sheet name="5" sheetId="14" r:id="rId25"/>
    <sheet name="6" sheetId="17" r:id="rId26"/>
    <sheet name="7" sheetId="92" r:id="rId27"/>
    <sheet name="8" sheetId="19" r:id="rId28"/>
    <sheet name="9" sheetId="23" state="hidden" r:id="rId29"/>
    <sheet name="9-1" sheetId="24" r:id="rId30"/>
    <sheet name="10-11" sheetId="27" r:id="rId31"/>
    <sheet name="12-13" sheetId="93" r:id="rId32"/>
    <sheet name="15" sheetId="29" state="hidden" r:id="rId33"/>
    <sheet name="14" sheetId="30" r:id="rId34"/>
    <sheet name="14-1" sheetId="31" r:id="rId35"/>
    <sheet name="15-16" sheetId="35" r:id="rId36"/>
    <sheet name="19-20" sheetId="37" state="hidden" r:id="rId37"/>
    <sheet name="21" sheetId="38" state="hidden" r:id="rId38"/>
    <sheet name="18" sheetId="39" r:id="rId39"/>
    <sheet name="19" sheetId="96" r:id="rId40"/>
    <sheet name="20" sheetId="49" r:id="rId41"/>
    <sheet name="21-22" sheetId="40" r:id="rId42"/>
    <sheet name="22-23" sheetId="50" r:id="rId43"/>
    <sheet name="24" sheetId="54" r:id="rId44"/>
    <sheet name="25" sheetId="55" r:id="rId45"/>
    <sheet name="25-1" sheetId="56" r:id="rId46"/>
    <sheet name="26-3" sheetId="85" state="hidden" r:id="rId47"/>
    <sheet name="26-4" sheetId="86" r:id="rId48"/>
    <sheet name="26-27" sheetId="57" r:id="rId49"/>
    <sheet name="پيوست" sheetId="78" state="hidden" r:id="rId50"/>
  </sheets>
  <externalReferences>
    <externalReference r:id="rId51"/>
    <externalReference r:id="rId52"/>
    <externalReference r:id="rId53"/>
  </externalReferences>
  <definedNames>
    <definedName name="_xlnm._FilterDatabase" localSheetId="19" hidden="1">'اهم رويه1'!$4:$9</definedName>
    <definedName name="_xlnm._FilterDatabase" localSheetId="18" hidden="1">تاريخچه!$A$1:$L$1</definedName>
    <definedName name="_xlnm.Print_Area" localSheetId="30">'10-11'!$A$1:$X$37</definedName>
    <definedName name="_xlnm.Print_Area" localSheetId="31">'12-13'!$A$1:$R$35</definedName>
    <definedName name="_xlnm.Print_Area" localSheetId="33">'14'!$A$1:$L$39</definedName>
    <definedName name="_xlnm.Print_Area" localSheetId="34">'14-1'!$A$1:$P$21</definedName>
    <definedName name="_xlnm.Print_Area" localSheetId="32">'15'!$A$1:$K$40</definedName>
    <definedName name="_xlnm.Print_Area" localSheetId="35">'15-16'!$A$1:$N$38</definedName>
    <definedName name="_xlnm.Print_Area" localSheetId="38">'18'!$A$1:$K$42</definedName>
    <definedName name="_xlnm.Print_Area" localSheetId="39">'19'!$A$1:$J$20</definedName>
    <definedName name="_xlnm.Print_Area" localSheetId="36">'19-20'!$A$1:$P$39</definedName>
    <definedName name="_xlnm.Print_Area" localSheetId="40">'20'!$A$1:$U$33</definedName>
    <definedName name="_xlnm.Print_Area" localSheetId="37">'21'!$A$1:$K$47</definedName>
    <definedName name="_xlnm.Print_Area" localSheetId="41">'21-22'!$A$1:$R$24</definedName>
    <definedName name="_xlnm.Print_Area" localSheetId="42">'22-23'!$A$1:$O$28</definedName>
    <definedName name="_xlnm.Print_Area" localSheetId="43">'24'!$A$1:$J$28</definedName>
    <definedName name="_xlnm.Print_Area" localSheetId="44">'25'!$A$1:$J$41</definedName>
    <definedName name="_xlnm.Print_Area" localSheetId="46">'26-3'!$A$1:$P$27</definedName>
    <definedName name="_xlnm.Print_Area" localSheetId="47">'26-4'!$A$1:$P$23</definedName>
    <definedName name="_xlnm.Print_Area" localSheetId="24">'5'!$A$1:$AL$36</definedName>
    <definedName name="_xlnm.Print_Area" localSheetId="25">'6'!$A$1:$R$31</definedName>
    <definedName name="_xlnm.Print_Area" localSheetId="26">'7'!$A$1:$R$43</definedName>
    <definedName name="_xlnm.Print_Area" localSheetId="27">'8'!$A$1:$R$19</definedName>
    <definedName name="_xlnm.Print_Area" localSheetId="28">'9'!$A$1:$W$29</definedName>
    <definedName name="_xlnm.Print_Area" localSheetId="29">'9-1'!$B$1:$V$33</definedName>
    <definedName name="_xlnm.Print_Area" localSheetId="19">'اهم رويه1'!$A$1:$K$15</definedName>
    <definedName name="_xlnm.Print_Area" localSheetId="20">'اهم رويه3'!$A$1:$J$38</definedName>
    <definedName name="_xlnm.Print_Area" localSheetId="21">'اهم رويه4'!$A$1:$G$25</definedName>
    <definedName name="_xlnm.Print_Area" localSheetId="23">'اهم رويه6'!$A$1:$G$37</definedName>
    <definedName name="_xlnm.Print_Area" localSheetId="49">پيوست!$A$1:$L$66</definedName>
    <definedName name="_xlnm.Print_Area" localSheetId="18">تاريخچه!$A$1:$M$23</definedName>
    <definedName name="_xlnm.Print_Area" localSheetId="7">'تراز ازمایشی'!$B$1:$H$28</definedName>
    <definedName name="_xlnm.Print_Area" localSheetId="8">'تراز کل '!$B$1:$I$32</definedName>
    <definedName name="_xlnm.Print_Area" localSheetId="17">'جريان هاي نقدي'!$A$1:$K$39</definedName>
    <definedName name="_xlnm.Print_Area" localSheetId="13">'جريان هاي نقدي تل'!$A$1:$K$38</definedName>
    <definedName name="_xlnm.Print_Area" localSheetId="16">'حقوق مالكانه'!$A$1:$M$43</definedName>
    <definedName name="_xlnm.Print_Area" localSheetId="14">سودوزيان!$A$1:$I$23</definedName>
    <definedName name="_xlnm.Print_Area" localSheetId="9">'ص امضا'!$A$1:$N$24</definedName>
    <definedName name="_xlnm.Print_Area" localSheetId="15">'وضعيت مالي'!$A$1:$K$53</definedName>
    <definedName name="_xlnm.Print_Titles" localSheetId="17">'جريان هاي نقدي'!$1:$7</definedName>
    <definedName name="_xlnm.Print_Titles" localSheetId="16">'حقوق مالكانه'!$1:$6</definedName>
    <definedName name="_xlnm.Print_Titles" localSheetId="15">'وضعيت مالي'!$1:$2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1" i="2" l="1"/>
  <c r="G72" i="102"/>
  <c r="H19" i="102"/>
  <c r="G73" i="102"/>
  <c r="G74" i="102"/>
  <c r="D75" i="102"/>
  <c r="E75" i="102"/>
  <c r="F75" i="102"/>
  <c r="C75" i="102"/>
  <c r="G25" i="102"/>
  <c r="H47" i="102"/>
  <c r="H46" i="102"/>
  <c r="H45" i="102"/>
  <c r="H44" i="102"/>
  <c r="G30" i="102"/>
  <c r="G31" i="102"/>
  <c r="G32" i="102"/>
  <c r="G33" i="102"/>
  <c r="G34" i="102"/>
  <c r="G35" i="102"/>
  <c r="G36" i="102"/>
  <c r="G37" i="102"/>
  <c r="G38" i="102"/>
  <c r="G39" i="102"/>
  <c r="G40" i="102"/>
  <c r="G41" i="102"/>
  <c r="G42" i="102"/>
  <c r="G43" i="102"/>
  <c r="G48" i="102"/>
  <c r="G49" i="102"/>
  <c r="G50" i="102"/>
  <c r="G51" i="102"/>
  <c r="G52" i="102"/>
  <c r="G53" i="102"/>
  <c r="G54" i="102"/>
  <c r="G55" i="102"/>
  <c r="G56" i="102"/>
  <c r="G57" i="102"/>
  <c r="G58" i="102"/>
  <c r="G59" i="102"/>
  <c r="G60" i="102"/>
  <c r="G61" i="102"/>
  <c r="G62" i="102"/>
  <c r="G63" i="102"/>
  <c r="G64" i="102"/>
  <c r="G65" i="102"/>
  <c r="G66" i="102"/>
  <c r="G67" i="102"/>
  <c r="G68" i="102"/>
  <c r="G69" i="102"/>
  <c r="G70" i="102"/>
  <c r="G71" i="102"/>
  <c r="G29" i="102"/>
  <c r="H28" i="102"/>
  <c r="H27" i="102"/>
  <c r="H26" i="102"/>
  <c r="G75" i="102" l="1"/>
  <c r="H75" i="102"/>
  <c r="U11" i="24"/>
  <c r="F14" i="9"/>
  <c r="F19" i="9"/>
  <c r="F18" i="9"/>
  <c r="F10" i="9"/>
  <c r="F14" i="54"/>
  <c r="F12" i="54"/>
  <c r="L26" i="17"/>
  <c r="E10" i="4" s="1"/>
  <c r="K15" i="8"/>
  <c r="K14" i="8"/>
  <c r="K13" i="8"/>
  <c r="K11" i="8"/>
  <c r="K7" i="8"/>
  <c r="J23" i="50"/>
  <c r="G12" i="8" s="1"/>
  <c r="J12" i="50"/>
  <c r="F44" i="5" s="1"/>
  <c r="O20" i="40"/>
  <c r="G21" i="40"/>
  <c r="I21" i="40"/>
  <c r="E20" i="40"/>
  <c r="E19" i="40"/>
  <c r="E18" i="40"/>
  <c r="E17" i="40"/>
  <c r="O17" i="40" s="1"/>
  <c r="I10" i="40"/>
  <c r="F42" i="5" s="1"/>
  <c r="Q15" i="49"/>
  <c r="Q18" i="49" s="1"/>
  <c r="F41" i="5" s="1"/>
  <c r="E18" i="4"/>
  <c r="F11" i="54" s="1"/>
  <c r="H36" i="39"/>
  <c r="H33" i="35"/>
  <c r="J33" i="35"/>
  <c r="I34" i="30"/>
  <c r="I33" i="30"/>
  <c r="I29" i="30"/>
  <c r="I28" i="30"/>
  <c r="I27" i="30"/>
  <c r="I26" i="30"/>
  <c r="I25" i="30"/>
  <c r="I24" i="30"/>
  <c r="I18" i="30"/>
  <c r="I17" i="30"/>
  <c r="I16" i="30"/>
  <c r="I12" i="30"/>
  <c r="I11" i="30"/>
  <c r="I19" i="30"/>
  <c r="J13" i="35"/>
  <c r="F19" i="5" s="1"/>
  <c r="J33" i="93"/>
  <c r="F14" i="5"/>
  <c r="V36" i="27"/>
  <c r="F11" i="5" s="1"/>
  <c r="P36" i="27"/>
  <c r="N18" i="27"/>
  <c r="L18" i="27"/>
  <c r="N13" i="27"/>
  <c r="L13" i="27"/>
  <c r="U24" i="24"/>
  <c r="U15" i="24"/>
  <c r="X30" i="14"/>
  <c r="R30" i="14"/>
  <c r="U16" i="24"/>
  <c r="R21" i="14"/>
  <c r="R9" i="14" s="1"/>
  <c r="R11" i="14" s="1"/>
  <c r="E9" i="4" s="1"/>
  <c r="A3" i="2"/>
  <c r="F5" i="9"/>
  <c r="J11" i="54"/>
  <c r="Q13" i="19"/>
  <c r="I15" i="4" s="1"/>
  <c r="I12" i="4"/>
  <c r="J13" i="54"/>
  <c r="J23" i="9"/>
  <c r="J14" i="54"/>
  <c r="I30" i="30" l="1"/>
  <c r="P18" i="27"/>
  <c r="N19" i="27"/>
  <c r="L19" i="27"/>
  <c r="G18" i="8"/>
  <c r="K12" i="8"/>
  <c r="P9" i="14"/>
  <c r="E21" i="40"/>
  <c r="E11" i="4"/>
  <c r="G31" i="8"/>
  <c r="M13" i="19"/>
  <c r="E15" i="4" s="1"/>
  <c r="K38" i="5"/>
  <c r="G26" i="8" l="1"/>
  <c r="P16" i="27"/>
  <c r="P15" i="27"/>
  <c r="K45" i="5"/>
  <c r="U20" i="24"/>
  <c r="J32" i="9"/>
  <c r="K10" i="5"/>
  <c r="L21" i="27"/>
  <c r="S28" i="24"/>
  <c r="O28" i="24"/>
  <c r="M28" i="24"/>
  <c r="K28" i="24"/>
  <c r="I28" i="24"/>
  <c r="K30" i="8"/>
  <c r="K29" i="8"/>
  <c r="A2" i="98"/>
  <c r="A1" i="98"/>
  <c r="U28" i="24" l="1"/>
  <c r="K9" i="5" s="1"/>
  <c r="K12" i="5" s="1"/>
  <c r="U23" i="24"/>
  <c r="F13" i="54" s="1"/>
  <c r="R21" i="40"/>
  <c r="U10" i="24"/>
  <c r="K26" i="5"/>
  <c r="K27" i="5"/>
  <c r="K28" i="5"/>
  <c r="K47" i="5"/>
  <c r="K21" i="5"/>
  <c r="K23" i="5" l="1"/>
  <c r="S18" i="49" l="1"/>
  <c r="H41" i="5" s="1"/>
  <c r="O19" i="40"/>
  <c r="I14" i="31" l="1"/>
  <c r="E35" i="30" l="1"/>
  <c r="I35" i="30" s="1"/>
  <c r="I36" i="30" s="1"/>
  <c r="X20" i="14" l="1"/>
  <c r="X21" i="14" s="1"/>
  <c r="I9" i="4" s="1"/>
  <c r="J9" i="57" l="1"/>
  <c r="J27" i="39" l="1"/>
  <c r="H42" i="5"/>
  <c r="F26" i="9" s="1"/>
  <c r="F30" i="9" s="1"/>
  <c r="L23" i="50"/>
  <c r="K6" i="40"/>
  <c r="I6" i="40"/>
  <c r="A4" i="49"/>
  <c r="I15" i="96"/>
  <c r="I17" i="96" s="1"/>
  <c r="E14" i="96" s="1"/>
  <c r="E17" i="96" s="1"/>
  <c r="F37" i="5" s="1"/>
  <c r="F38" i="5" s="1"/>
  <c r="I12" i="96"/>
  <c r="E12" i="96"/>
  <c r="A4" i="96"/>
  <c r="A3" i="96"/>
  <c r="A2" i="96"/>
  <c r="A1" i="96"/>
  <c r="H43" i="5"/>
  <c r="R14" i="40"/>
  <c r="E14" i="40"/>
  <c r="A4" i="30"/>
  <c r="X24" i="27"/>
  <c r="L24" i="27"/>
  <c r="X36" i="27"/>
  <c r="H11" i="5" s="1"/>
  <c r="H37" i="5" l="1"/>
  <c r="F17" i="54" s="1"/>
  <c r="F18" i="54" s="1"/>
  <c r="O18" i="40"/>
  <c r="O21" i="40" s="1"/>
  <c r="F43" i="5" s="1"/>
  <c r="F12" i="71"/>
  <c r="G17" i="8"/>
  <c r="E5" i="4"/>
  <c r="I6" i="4"/>
  <c r="H38" i="5" l="1"/>
  <c r="J17" i="54"/>
  <c r="J18" i="54" s="1"/>
  <c r="H28" i="5"/>
  <c r="H29" i="5" s="1"/>
  <c r="H31" i="5" s="1"/>
  <c r="H19" i="5" l="1"/>
  <c r="J33" i="9" s="1"/>
  <c r="F32" i="9" s="1"/>
  <c r="G26" i="35"/>
  <c r="L26" i="35"/>
  <c r="L18" i="93"/>
  <c r="AJ25" i="14"/>
  <c r="L22" i="93" l="1"/>
  <c r="H14" i="5" s="1"/>
  <c r="F22" i="54" s="1"/>
  <c r="G17" i="55"/>
  <c r="E17" i="55"/>
  <c r="I21" i="30"/>
  <c r="J22" i="54" l="1"/>
  <c r="H20" i="86"/>
  <c r="H21" i="86" s="1"/>
  <c r="H22" i="39" l="1"/>
  <c r="C36" i="55" l="1"/>
  <c r="E14" i="55"/>
  <c r="E13" i="30" l="1"/>
  <c r="E22" i="30"/>
  <c r="E30" i="30"/>
  <c r="I20" i="30"/>
  <c r="I22" i="30" s="1"/>
  <c r="E31" i="30" l="1"/>
  <c r="H18" i="27"/>
  <c r="F18" i="27"/>
  <c r="H13" i="27"/>
  <c r="F13" i="27"/>
  <c r="G13" i="27"/>
  <c r="I13" i="27"/>
  <c r="F13" i="19"/>
  <c r="L37" i="92"/>
  <c r="E12" i="4" s="1"/>
  <c r="E14" i="4" s="1"/>
  <c r="E16" i="4" s="1"/>
  <c r="E37" i="92"/>
  <c r="AL30" i="14"/>
  <c r="Z29" i="14"/>
  <c r="Z28" i="14"/>
  <c r="AH28" i="14" s="1"/>
  <c r="Z27" i="14"/>
  <c r="AH27" i="14" s="1"/>
  <c r="E15" i="49" l="1"/>
  <c r="E19" i="4"/>
  <c r="E36" i="29"/>
  <c r="F9" i="54" l="1"/>
  <c r="G28" i="8"/>
  <c r="G32" i="8" s="1"/>
  <c r="F28" i="5" s="1"/>
  <c r="F31" i="5" s="1"/>
  <c r="F28" i="83"/>
  <c r="F22" i="83" l="1"/>
  <c r="L12" i="93"/>
  <c r="L28" i="93" s="1"/>
  <c r="F12" i="86" l="1"/>
  <c r="K10" i="86"/>
  <c r="H19" i="27" l="1"/>
  <c r="H20" i="27"/>
  <c r="J28" i="83"/>
  <c r="H31" i="83"/>
  <c r="M23" i="82"/>
  <c r="G16" i="82"/>
  <c r="F38" i="90" l="1"/>
  <c r="D37" i="90"/>
  <c r="L18" i="37"/>
  <c r="I35" i="82"/>
  <c r="M35" i="82" s="1"/>
  <c r="M33" i="82"/>
  <c r="G26" i="89"/>
  <c r="G24" i="89"/>
  <c r="I28" i="82"/>
  <c r="G28" i="82"/>
  <c r="E28" i="82"/>
  <c r="C28" i="82"/>
  <c r="K16" i="82"/>
  <c r="I16" i="82"/>
  <c r="E16" i="82"/>
  <c r="C16" i="82"/>
  <c r="C25" i="89"/>
  <c r="B25" i="89"/>
  <c r="H44" i="90"/>
  <c r="M34" i="82" l="1"/>
  <c r="D11" i="89"/>
  <c r="D13" i="89"/>
  <c r="D14" i="89"/>
  <c r="D19" i="89"/>
  <c r="D23" i="89"/>
  <c r="D28" i="89"/>
  <c r="D29" i="89"/>
  <c r="D30" i="82"/>
  <c r="F30" i="82"/>
  <c r="H30" i="82"/>
  <c r="J30" i="82"/>
  <c r="L30" i="82"/>
  <c r="M26" i="82"/>
  <c r="M25" i="82"/>
  <c r="K27" i="82"/>
  <c r="K28" i="82" s="1"/>
  <c r="D25" i="89" l="1"/>
  <c r="M27" i="82"/>
  <c r="D16" i="90" l="1"/>
  <c r="E25" i="89" l="1"/>
  <c r="F15" i="5"/>
  <c r="F6" i="81" l="1"/>
  <c r="H6" i="81"/>
  <c r="AB30" i="14"/>
  <c r="U23" i="23" l="1"/>
  <c r="K22" i="23"/>
  <c r="H13" i="19"/>
  <c r="O13" i="19"/>
  <c r="K20" i="8"/>
  <c r="M28" i="82"/>
  <c r="J18" i="37"/>
  <c r="C68" i="90"/>
  <c r="F66" i="90"/>
  <c r="F67" i="90"/>
  <c r="F65" i="90"/>
  <c r="A4" i="35"/>
  <c r="A4" i="37"/>
  <c r="A4" i="38"/>
  <c r="A4" i="39"/>
  <c r="A4" i="40"/>
  <c r="F68" i="90" l="1"/>
  <c r="H39" i="81"/>
  <c r="J7" i="54"/>
  <c r="A4" i="54"/>
  <c r="A4" i="50"/>
  <c r="H7" i="50"/>
  <c r="L7" i="50" s="1"/>
  <c r="L17" i="50" s="1"/>
  <c r="F7" i="50"/>
  <c r="L12" i="50"/>
  <c r="H44" i="5" s="1"/>
  <c r="H12" i="50"/>
  <c r="H41" i="81" s="1"/>
  <c r="F12" i="50"/>
  <c r="J40" i="38"/>
  <c r="S23" i="49"/>
  <c r="Q23" i="49"/>
  <c r="S9" i="49"/>
  <c r="I9" i="49"/>
  <c r="H18" i="81"/>
  <c r="K6" i="31"/>
  <c r="L14" i="37" s="1"/>
  <c r="J7" i="38" s="1"/>
  <c r="J6" i="39" s="1"/>
  <c r="I6" i="31"/>
  <c r="K9" i="29"/>
  <c r="K7" i="30" s="1"/>
  <c r="E9" i="29"/>
  <c r="P10" i="27"/>
  <c r="P20" i="27"/>
  <c r="H10" i="5" s="1"/>
  <c r="J15" i="27"/>
  <c r="J18" i="27" s="1"/>
  <c r="J10" i="27"/>
  <c r="J13" i="27" s="1"/>
  <c r="P13" i="27"/>
  <c r="P19" i="27" s="1"/>
  <c r="F10" i="5" s="1"/>
  <c r="A3" i="95"/>
  <c r="A2" i="95"/>
  <c r="A1" i="95"/>
  <c r="J23" i="54" l="1"/>
  <c r="F23" i="54"/>
  <c r="J14" i="37"/>
  <c r="H7" i="38" s="1"/>
  <c r="H6" i="39" s="1"/>
  <c r="J12" i="93"/>
  <c r="D6" i="93" s="1"/>
  <c r="J7" i="50"/>
  <c r="J17" i="50" s="1"/>
  <c r="J19" i="27"/>
  <c r="A4" i="55"/>
  <c r="A4" i="56" s="1"/>
  <c r="A4" i="85" s="1"/>
  <c r="A4" i="80"/>
  <c r="A4" i="82"/>
  <c r="A4" i="83"/>
  <c r="A4" i="8"/>
  <c r="A4" i="9"/>
  <c r="A4" i="71"/>
  <c r="A4" i="72"/>
  <c r="A4" i="74"/>
  <c r="A4" i="27"/>
  <c r="A4" i="93" s="1"/>
  <c r="B4" i="24"/>
  <c r="B4" i="23"/>
  <c r="A4" i="19"/>
  <c r="A4" i="92"/>
  <c r="R25" i="14"/>
  <c r="H6" i="5"/>
  <c r="G6" i="4"/>
  <c r="A4" i="4"/>
  <c r="A4" i="5" s="1"/>
  <c r="A4" i="75" l="1"/>
  <c r="A4" i="95" s="1"/>
  <c r="A4" i="14" s="1"/>
  <c r="A4" i="17" s="1"/>
  <c r="A3" i="98"/>
  <c r="A4" i="29"/>
  <c r="A4" i="31"/>
  <c r="E19" i="29"/>
  <c r="E15" i="29"/>
  <c r="I15" i="29" s="1"/>
  <c r="E39" i="90" l="1"/>
  <c r="G17" i="89"/>
  <c r="D39" i="90"/>
  <c r="E33" i="90"/>
  <c r="F32" i="90"/>
  <c r="G23" i="89" s="1"/>
  <c r="G25" i="89" s="1"/>
  <c r="D31" i="90"/>
  <c r="D33" i="90" s="1"/>
  <c r="F25" i="89" l="1"/>
  <c r="F33" i="90"/>
  <c r="F39" i="90"/>
  <c r="F29" i="89"/>
  <c r="D26" i="87"/>
  <c r="I19" i="29"/>
  <c r="D82" i="90"/>
  <c r="F82" i="90"/>
  <c r="G29" i="89" l="1"/>
  <c r="K11" i="86"/>
  <c r="K12" i="86" l="1"/>
  <c r="H9" i="83"/>
  <c r="H15" i="81"/>
  <c r="R20" i="93"/>
  <c r="N20" i="93"/>
  <c r="L33" i="93"/>
  <c r="A3" i="93"/>
  <c r="A2" i="93"/>
  <c r="A1" i="93"/>
  <c r="H16" i="81" l="1"/>
  <c r="H15" i="5"/>
  <c r="C3" i="23"/>
  <c r="E26" i="90"/>
  <c r="N37" i="92"/>
  <c r="G12" i="4" s="1"/>
  <c r="J21" i="54" l="1"/>
  <c r="F21" i="54"/>
  <c r="G28" i="89"/>
  <c r="D27" i="90"/>
  <c r="I37" i="92"/>
  <c r="I14" i="80" s="1"/>
  <c r="G37" i="92"/>
  <c r="Q7" i="19" l="1"/>
  <c r="J7" i="19"/>
  <c r="P8" i="92"/>
  <c r="N8" i="92"/>
  <c r="L8" i="92"/>
  <c r="G8" i="92"/>
  <c r="I8" i="92"/>
  <c r="E8" i="92"/>
  <c r="A3" i="92"/>
  <c r="A2" i="92"/>
  <c r="A1" i="92"/>
  <c r="A3" i="17"/>
  <c r="N21" i="14"/>
  <c r="L21" i="14"/>
  <c r="V21" i="14"/>
  <c r="N6" i="14"/>
  <c r="X6" i="14" s="1"/>
  <c r="X15" i="14" s="1"/>
  <c r="J6" i="14"/>
  <c r="J15" i="14" s="1"/>
  <c r="L11" i="14"/>
  <c r="N11" i="14"/>
  <c r="I11" i="80" s="1"/>
  <c r="X11" i="14"/>
  <c r="V11" i="14"/>
  <c r="G9" i="4" s="1"/>
  <c r="AL25" i="14"/>
  <c r="N15" i="14" l="1"/>
  <c r="T6" i="14"/>
  <c r="T15" i="14" s="1"/>
  <c r="J6" i="9"/>
  <c r="I8" i="80"/>
  <c r="H6" i="83"/>
  <c r="G8" i="80"/>
  <c r="G13" i="80"/>
  <c r="G15" i="80" s="1"/>
  <c r="G17" i="80" s="1"/>
  <c r="A3" i="72"/>
  <c r="A3" i="74"/>
  <c r="A3" i="75"/>
  <c r="A3" i="14"/>
  <c r="A3" i="19"/>
  <c r="B3" i="24"/>
  <c r="A3" i="27"/>
  <c r="A3" i="29"/>
  <c r="A3" i="30"/>
  <c r="A3" i="31"/>
  <c r="A3" i="35"/>
  <c r="A3" i="37"/>
  <c r="A3" i="38"/>
  <c r="A3" i="39"/>
  <c r="A3" i="40"/>
  <c r="A3" i="49"/>
  <c r="A3" i="50"/>
  <c r="A3" i="54"/>
  <c r="A3" i="55"/>
  <c r="A3" i="56"/>
  <c r="A3" i="57"/>
  <c r="A3" i="85"/>
  <c r="A3" i="86"/>
  <c r="A3" i="78"/>
  <c r="A3" i="71"/>
  <c r="A2" i="83"/>
  <c r="A2" i="4"/>
  <c r="A2" i="5"/>
  <c r="A2" i="8"/>
  <c r="A2" i="9"/>
  <c r="A2" i="71"/>
  <c r="A2" i="72"/>
  <c r="A2" i="74"/>
  <c r="A2" i="75"/>
  <c r="A2" i="14"/>
  <c r="A2" i="17"/>
  <c r="A2" i="19"/>
  <c r="B2" i="24"/>
  <c r="A2" i="27"/>
  <c r="A2" i="29"/>
  <c r="A2" i="30"/>
  <c r="A2" i="31"/>
  <c r="A2" i="35"/>
  <c r="A2" i="37"/>
  <c r="A2" i="38"/>
  <c r="A2" i="39"/>
  <c r="A2" i="40"/>
  <c r="A2" i="49"/>
  <c r="A2" i="50"/>
  <c r="A2" i="54"/>
  <c r="A2" i="55"/>
  <c r="A2" i="56"/>
  <c r="A2" i="57"/>
  <c r="A2" i="85"/>
  <c r="A2" i="86"/>
  <c r="A1" i="78"/>
  <c r="A2" i="82"/>
  <c r="A2" i="81"/>
  <c r="A2" i="80"/>
  <c r="G27" i="80" l="1"/>
  <c r="G19" i="80"/>
  <c r="G23" i="80" s="1"/>
  <c r="J11" i="85"/>
  <c r="J14" i="57" l="1"/>
  <c r="E36" i="55"/>
  <c r="G38" i="55"/>
  <c r="H31" i="38"/>
  <c r="H28" i="38"/>
  <c r="H29" i="38"/>
  <c r="H27" i="38"/>
  <c r="H11" i="38"/>
  <c r="H10" i="39"/>
  <c r="H33" i="38"/>
  <c r="H32" i="38"/>
  <c r="H30" i="38"/>
  <c r="H26" i="38"/>
  <c r="H18" i="38"/>
  <c r="H17" i="38"/>
  <c r="I35" i="29" l="1"/>
  <c r="I34" i="29"/>
  <c r="I26" i="29"/>
  <c r="I18" i="29"/>
  <c r="E25" i="29"/>
  <c r="I25" i="29" s="1"/>
  <c r="E30" i="29"/>
  <c r="I30" i="29" s="1"/>
  <c r="E29" i="29"/>
  <c r="I29" i="29" s="1"/>
  <c r="I28" i="29"/>
  <c r="E27" i="29"/>
  <c r="I27" i="29" s="1"/>
  <c r="E24" i="29"/>
  <c r="I24" i="29" s="1"/>
  <c r="E23" i="29"/>
  <c r="I23" i="29" s="1"/>
  <c r="E17" i="29" l="1"/>
  <c r="I17" i="29" s="1"/>
  <c r="E16" i="29"/>
  <c r="I16" i="29" s="1"/>
  <c r="E14" i="29" l="1"/>
  <c r="I14" i="29" l="1"/>
  <c r="I20" i="29" s="1"/>
  <c r="E20" i="29"/>
  <c r="H40" i="38"/>
  <c r="Q21" i="23"/>
  <c r="Q24" i="23" s="1"/>
  <c r="O21" i="23"/>
  <c r="O24" i="23" s="1"/>
  <c r="M21" i="23"/>
  <c r="M24" i="23" s="1"/>
  <c r="K21" i="23"/>
  <c r="K24" i="23" s="1"/>
  <c r="I21" i="23"/>
  <c r="I24" i="23" s="1"/>
  <c r="G21" i="23"/>
  <c r="U14" i="23"/>
  <c r="S13" i="23"/>
  <c r="Q13" i="23"/>
  <c r="Q16" i="23" s="1"/>
  <c r="O13" i="23"/>
  <c r="M13" i="23"/>
  <c r="K13" i="23"/>
  <c r="K16" i="23" s="1"/>
  <c r="I13" i="23"/>
  <c r="G13" i="23"/>
  <c r="E13" i="23"/>
  <c r="M26" i="23" l="1"/>
  <c r="I26" i="23"/>
  <c r="G26" i="23"/>
  <c r="E26" i="23"/>
  <c r="M16" i="23"/>
  <c r="M25" i="23" s="1"/>
  <c r="E16" i="23"/>
  <c r="E25" i="23" s="1"/>
  <c r="G16" i="23"/>
  <c r="G25" i="23" s="1"/>
  <c r="U21" i="23"/>
  <c r="I16" i="23"/>
  <c r="I25" i="23" s="1"/>
  <c r="K25" i="23"/>
  <c r="S26" i="23"/>
  <c r="Q25" i="23"/>
  <c r="O16" i="23"/>
  <c r="Q26" i="23"/>
  <c r="K26" i="23"/>
  <c r="N31" i="83" l="1"/>
  <c r="N30" i="83"/>
  <c r="N29" i="83"/>
  <c r="N28" i="83"/>
  <c r="N23" i="83"/>
  <c r="N22" i="83"/>
  <c r="N20" i="83"/>
  <c r="N14" i="83"/>
  <c r="N12" i="83"/>
  <c r="N9" i="83"/>
  <c r="A1" i="83"/>
  <c r="F6" i="83"/>
  <c r="J22" i="83"/>
  <c r="M12" i="82" l="1"/>
  <c r="M8" i="82"/>
  <c r="M16" i="82" l="1"/>
  <c r="F30" i="87"/>
  <c r="E30" i="87"/>
  <c r="F12" i="87"/>
  <c r="D15" i="90"/>
  <c r="E23" i="87" s="1"/>
  <c r="D14" i="90"/>
  <c r="D4" i="90"/>
  <c r="F57" i="91"/>
  <c r="F60" i="91" s="1"/>
  <c r="C57" i="91"/>
  <c r="C60" i="91" s="1"/>
  <c r="B57" i="91"/>
  <c r="B60" i="91" s="1"/>
  <c r="F50" i="91"/>
  <c r="F53" i="91" s="1"/>
  <c r="E50" i="91"/>
  <c r="E53" i="91" s="1"/>
  <c r="C50" i="91"/>
  <c r="C53" i="91" s="1"/>
  <c r="B50" i="91"/>
  <c r="B53" i="91" s="1"/>
  <c r="C44" i="91"/>
  <c r="B44" i="91"/>
  <c r="E42" i="91"/>
  <c r="E45" i="91" s="1"/>
  <c r="E46" i="91" s="1"/>
  <c r="B34" i="91"/>
  <c r="E33" i="91"/>
  <c r="E35" i="91" s="1"/>
  <c r="F25" i="91"/>
  <c r="E25" i="91"/>
  <c r="B25" i="91"/>
  <c r="F14" i="91"/>
  <c r="E14" i="91"/>
  <c r="B12" i="91"/>
  <c r="E3" i="91"/>
  <c r="E2" i="91"/>
  <c r="C2" i="91"/>
  <c r="C4" i="91" s="1"/>
  <c r="F23" i="90"/>
  <c r="F6" i="90"/>
  <c r="G19" i="89"/>
  <c r="E22" i="80" s="1"/>
  <c r="B18" i="89"/>
  <c r="G14" i="89"/>
  <c r="G13" i="89"/>
  <c r="G11" i="89"/>
  <c r="B10" i="89"/>
  <c r="F8" i="89"/>
  <c r="F12" i="89" s="1"/>
  <c r="F16" i="89" s="1"/>
  <c r="F20" i="89" s="1"/>
  <c r="F22" i="89" s="1"/>
  <c r="E8" i="89"/>
  <c r="E12" i="89" s="1"/>
  <c r="D13" i="88"/>
  <c r="F13" i="88" s="1"/>
  <c r="D11" i="88"/>
  <c r="F11" i="88" s="1"/>
  <c r="B10" i="88"/>
  <c r="D10" i="88" s="1"/>
  <c r="F10" i="88" s="1"/>
  <c r="B9" i="88"/>
  <c r="D9" i="88" s="1"/>
  <c r="F9" i="88" s="1"/>
  <c r="D5" i="88"/>
  <c r="F5" i="88" s="1"/>
  <c r="C4" i="88"/>
  <c r="C8" i="88" s="1"/>
  <c r="C12" i="88" s="1"/>
  <c r="C15" i="88" s="1"/>
  <c r="B4" i="88"/>
  <c r="B8" i="88" s="1"/>
  <c r="E2" i="88"/>
  <c r="E4" i="88" s="1"/>
  <c r="E8" i="88" s="1"/>
  <c r="E12" i="88" s="1"/>
  <c r="E15" i="88" s="1"/>
  <c r="D2" i="88"/>
  <c r="F37" i="87"/>
  <c r="C37" i="87"/>
  <c r="D35" i="87"/>
  <c r="G35" i="87" s="1"/>
  <c r="E37" i="87"/>
  <c r="D31" i="87"/>
  <c r="C30" i="87"/>
  <c r="D28" i="87"/>
  <c r="G28" i="87" s="1"/>
  <c r="C27" i="87"/>
  <c r="D24" i="87"/>
  <c r="G24" i="87" s="1"/>
  <c r="D23" i="87"/>
  <c r="F20" i="87"/>
  <c r="E20" i="87"/>
  <c r="C20" i="87"/>
  <c r="D17" i="87"/>
  <c r="G17" i="87" s="1"/>
  <c r="D16" i="87"/>
  <c r="G16" i="87" s="1"/>
  <c r="C12" i="87"/>
  <c r="D11" i="87"/>
  <c r="G11" i="87" s="1"/>
  <c r="D8" i="87"/>
  <c r="G8" i="87" s="1"/>
  <c r="D7" i="87"/>
  <c r="G7" i="87" s="1"/>
  <c r="B12" i="88" l="1"/>
  <c r="B15" i="88" s="1"/>
  <c r="D19" i="90"/>
  <c r="F18" i="90" s="1"/>
  <c r="D10" i="89"/>
  <c r="G10" i="89" s="1"/>
  <c r="E16" i="89"/>
  <c r="E20" i="89" s="1"/>
  <c r="E22" i="89" s="1"/>
  <c r="E27" i="89" s="1"/>
  <c r="D18" i="89"/>
  <c r="G18" i="89" s="1"/>
  <c r="E21" i="80" s="1"/>
  <c r="F26" i="91"/>
  <c r="C45" i="91"/>
  <c r="C54" i="91"/>
  <c r="E15" i="91"/>
  <c r="F21" i="87"/>
  <c r="F27" i="89"/>
  <c r="F30" i="89" s="1"/>
  <c r="G23" i="87"/>
  <c r="E12" i="87"/>
  <c r="E21" i="87" s="1"/>
  <c r="E38" i="87"/>
  <c r="E4" i="91"/>
  <c r="E57" i="91"/>
  <c r="E60" i="91" s="1"/>
  <c r="E61" i="91" s="1"/>
  <c r="F2" i="88"/>
  <c r="F4" i="88" s="1"/>
  <c r="F8" i="88" s="1"/>
  <c r="H8" i="88" s="1"/>
  <c r="H9" i="88" s="1"/>
  <c r="C61" i="91"/>
  <c r="F38" i="87"/>
  <c r="C38" i="87"/>
  <c r="C39" i="87" s="1"/>
  <c r="C21" i="87"/>
  <c r="F54" i="91"/>
  <c r="D6" i="90"/>
  <c r="C8" i="89"/>
  <c r="C12" i="89" s="1"/>
  <c r="C16" i="89" s="1"/>
  <c r="C20" i="89" s="1"/>
  <c r="H10" i="88"/>
  <c r="H11" i="88" s="1"/>
  <c r="D4" i="88"/>
  <c r="D8" i="88" s="1"/>
  <c r="D12" i="88" s="1"/>
  <c r="D15" i="88" s="1"/>
  <c r="D22" i="87"/>
  <c r="G22" i="87" s="1"/>
  <c r="G31" i="87"/>
  <c r="AH29" i="14"/>
  <c r="J18" i="85"/>
  <c r="J17" i="85"/>
  <c r="J16" i="85"/>
  <c r="J15" i="85"/>
  <c r="J14" i="85"/>
  <c r="J13" i="85"/>
  <c r="G16" i="86"/>
  <c r="G17" i="86"/>
  <c r="G18" i="86"/>
  <c r="G19" i="86"/>
  <c r="K16" i="86"/>
  <c r="G15" i="86"/>
  <c r="I14" i="86"/>
  <c r="G13" i="86"/>
  <c r="G12" i="86"/>
  <c r="G20" i="86" l="1"/>
  <c r="C22" i="89"/>
  <c r="H12" i="88"/>
  <c r="C40" i="87"/>
  <c r="F12" i="88"/>
  <c r="F15" i="88" s="1"/>
  <c r="F19" i="90"/>
  <c r="J19" i="85"/>
  <c r="Z30" i="14"/>
  <c r="F26" i="81"/>
  <c r="L14" i="86"/>
  <c r="C27" i="89" l="1"/>
  <c r="C30" i="89" s="1"/>
  <c r="F22" i="90"/>
  <c r="E21" i="89" s="1"/>
  <c r="G21" i="89" s="1"/>
  <c r="F24" i="90" l="1"/>
  <c r="D23" i="90"/>
  <c r="D24" i="90" s="1"/>
  <c r="E26" i="80"/>
  <c r="E30" i="89"/>
  <c r="H30" i="9"/>
  <c r="K16" i="8"/>
  <c r="K32" i="82" l="1"/>
  <c r="E26" i="17" l="1"/>
  <c r="E36" i="30" l="1"/>
  <c r="E37" i="30" s="1"/>
  <c r="I36" i="29"/>
  <c r="H21" i="38"/>
  <c r="H22" i="38" s="1"/>
  <c r="C37" i="55" l="1"/>
  <c r="U19" i="24" l="1"/>
  <c r="M14" i="24"/>
  <c r="M17" i="24" s="1"/>
  <c r="K20" i="86" l="1"/>
  <c r="K21" i="86" s="1"/>
  <c r="F20" i="86"/>
  <c r="J9" i="24"/>
  <c r="G18" i="4"/>
  <c r="L33" i="35"/>
  <c r="H21" i="81"/>
  <c r="I21" i="80"/>
  <c r="I22" i="80"/>
  <c r="AJ30" i="14"/>
  <c r="M20" i="86" l="1"/>
  <c r="M14" i="86"/>
  <c r="H14" i="57"/>
  <c r="J36" i="39"/>
  <c r="J22" i="39"/>
  <c r="J22" i="38"/>
  <c r="K14" i="31"/>
  <c r="K13" i="30"/>
  <c r="K31" i="29"/>
  <c r="J13" i="19"/>
  <c r="I26" i="17"/>
  <c r="A4" i="86"/>
  <c r="A4" i="57" s="1"/>
  <c r="L20" i="86"/>
  <c r="I20" i="86"/>
  <c r="G14" i="86"/>
  <c r="G21" i="86" s="1"/>
  <c r="F14" i="86"/>
  <c r="F21" i="86" s="1"/>
  <c r="A1" i="86"/>
  <c r="G19" i="85"/>
  <c r="J12" i="85"/>
  <c r="G12" i="85"/>
  <c r="A1" i="85"/>
  <c r="E8" i="80"/>
  <c r="I21" i="86" l="1"/>
  <c r="L21" i="86"/>
  <c r="J20" i="85"/>
  <c r="G20" i="85"/>
  <c r="AH30" i="14" l="1"/>
  <c r="AP35" i="14" l="1"/>
  <c r="P26" i="17"/>
  <c r="I10" i="4" s="1"/>
  <c r="I11" i="4" s="1"/>
  <c r="I14" i="4" s="1"/>
  <c r="I16" i="4" s="1"/>
  <c r="I19" i="4" s="1"/>
  <c r="J9" i="54" s="1"/>
  <c r="D7" i="89" l="1"/>
  <c r="G7" i="89" s="1"/>
  <c r="E12" i="80" s="1"/>
  <c r="N26" i="17"/>
  <c r="G10" i="4" s="1"/>
  <c r="G11" i="4" s="1"/>
  <c r="K8" i="8" l="1"/>
  <c r="K30" i="30" l="1"/>
  <c r="G30" i="30"/>
  <c r="H25" i="54" l="1"/>
  <c r="H18" i="54"/>
  <c r="H7" i="54"/>
  <c r="G15" i="4"/>
  <c r="O7" i="19"/>
  <c r="M7" i="19"/>
  <c r="H7" i="19"/>
  <c r="F7" i="19"/>
  <c r="G26" i="17"/>
  <c r="D15" i="89" l="1"/>
  <c r="G15" i="89" s="1"/>
  <c r="E16" i="80" s="1"/>
  <c r="H26" i="54"/>
  <c r="P32" i="14"/>
  <c r="P33" i="14" s="1"/>
  <c r="N8" i="17"/>
  <c r="G8" i="17"/>
  <c r="E8" i="17"/>
  <c r="V33" i="14"/>
  <c r="T33" i="14"/>
  <c r="F15" i="14"/>
  <c r="F6" i="14"/>
  <c r="P6" i="14"/>
  <c r="H12" i="9"/>
  <c r="H23" i="9"/>
  <c r="H6" i="9"/>
  <c r="S29" i="49"/>
  <c r="S31" i="49" s="1"/>
  <c r="Q25" i="49" s="1"/>
  <c r="C17" i="8"/>
  <c r="K31" i="5"/>
  <c r="K48" i="5" s="1"/>
  <c r="K50" i="5" s="1"/>
  <c r="D9" i="89" l="1"/>
  <c r="G9" i="89" s="1"/>
  <c r="E14" i="80" s="1"/>
  <c r="H31" i="9"/>
  <c r="H33" i="9" s="1"/>
  <c r="H24" i="9"/>
  <c r="D10" i="87"/>
  <c r="G10" i="87" s="1"/>
  <c r="F12" i="81" s="1"/>
  <c r="D14" i="87" l="1"/>
  <c r="G14" i="87" s="1"/>
  <c r="F16" i="81" s="1"/>
  <c r="B1" i="24"/>
  <c r="Q22" i="24"/>
  <c r="Q25" i="24" s="1"/>
  <c r="O22" i="24"/>
  <c r="O25" i="24" s="1"/>
  <c r="U25" i="24" s="1"/>
  <c r="M22" i="24"/>
  <c r="M25" i="24" s="1"/>
  <c r="M26" i="24" s="1"/>
  <c r="K22" i="24"/>
  <c r="K25" i="24" s="1"/>
  <c r="I22" i="24"/>
  <c r="I25" i="24" s="1"/>
  <c r="Q14" i="24"/>
  <c r="O14" i="24"/>
  <c r="O17" i="24" s="1"/>
  <c r="K14" i="24"/>
  <c r="I14" i="24"/>
  <c r="G14" i="24"/>
  <c r="G27" i="24" s="1"/>
  <c r="O26" i="24" l="1"/>
  <c r="G17" i="24"/>
  <c r="U14" i="24"/>
  <c r="U27" i="24" s="1"/>
  <c r="I17" i="24"/>
  <c r="I26" i="24" s="1"/>
  <c r="U22" i="24"/>
  <c r="I27" i="24"/>
  <c r="Q27" i="24"/>
  <c r="Q17" i="24"/>
  <c r="Q26" i="24" s="1"/>
  <c r="S27" i="24"/>
  <c r="K17" i="24"/>
  <c r="K26" i="24" s="1"/>
  <c r="K27" i="24"/>
  <c r="M27" i="24"/>
  <c r="O27" i="24"/>
  <c r="G26" i="24" l="1"/>
  <c r="U17" i="24"/>
  <c r="U26" i="24" s="1"/>
  <c r="F9" i="5" s="1"/>
  <c r="F12" i="5" s="1"/>
  <c r="H9" i="5"/>
  <c r="G13" i="30"/>
  <c r="I13" i="30" s="1"/>
  <c r="I31" i="30" s="1"/>
  <c r="G22" i="30"/>
  <c r="G36" i="30"/>
  <c r="L29" i="37"/>
  <c r="B29" i="87" l="1"/>
  <c r="B30" i="87" s="1"/>
  <c r="F34" i="5"/>
  <c r="G31" i="30"/>
  <c r="G37" i="30" s="1"/>
  <c r="I37" i="30" s="1"/>
  <c r="F16" i="5" s="1"/>
  <c r="D9" i="87"/>
  <c r="G9" i="87" s="1"/>
  <c r="F11" i="81" s="1"/>
  <c r="D29" i="87" l="1"/>
  <c r="G29" i="87" s="1"/>
  <c r="E37" i="55"/>
  <c r="E38" i="55" s="1"/>
  <c r="C38" i="55"/>
  <c r="D36" i="87"/>
  <c r="G36" i="87" s="1"/>
  <c r="F41" i="81" s="1"/>
  <c r="D13" i="56"/>
  <c r="F13" i="56" s="1"/>
  <c r="B12" i="87"/>
  <c r="D6" i="87"/>
  <c r="K17" i="8"/>
  <c r="J17" i="8"/>
  <c r="E17" i="8"/>
  <c r="K9" i="8"/>
  <c r="J9" i="8"/>
  <c r="G9" i="8"/>
  <c r="E9" i="8"/>
  <c r="C9" i="8"/>
  <c r="C18" i="8" s="1"/>
  <c r="A1" i="8"/>
  <c r="M21" i="82"/>
  <c r="K21" i="82"/>
  <c r="I21" i="82"/>
  <c r="G21" i="82"/>
  <c r="E21" i="82"/>
  <c r="C21" i="82"/>
  <c r="M10" i="82"/>
  <c r="K10" i="82"/>
  <c r="I10" i="82"/>
  <c r="G10" i="82"/>
  <c r="E18" i="8" l="1"/>
  <c r="K18" i="8" s="1"/>
  <c r="C26" i="8"/>
  <c r="C32" i="8" s="1"/>
  <c r="D30" i="87"/>
  <c r="D15" i="87"/>
  <c r="G15" i="87" s="1"/>
  <c r="F17" i="81" s="1"/>
  <c r="G30" i="87"/>
  <c r="G6" i="87"/>
  <c r="F9" i="81" s="1"/>
  <c r="F13" i="81" s="1"/>
  <c r="D12" i="87"/>
  <c r="G12" i="87" s="1"/>
  <c r="J18" i="8"/>
  <c r="A1" i="9"/>
  <c r="F35" i="5"/>
  <c r="H20" i="5"/>
  <c r="A1" i="5"/>
  <c r="H12" i="81"/>
  <c r="I16" i="80"/>
  <c r="I27" i="80"/>
  <c r="I12" i="80"/>
  <c r="K26" i="8" l="1"/>
  <c r="G19" i="55"/>
  <c r="E26" i="8"/>
  <c r="E32" i="8" s="1"/>
  <c r="J26" i="8"/>
  <c r="J32" i="8" s="1"/>
  <c r="G26" i="87"/>
  <c r="F27" i="87"/>
  <c r="H12" i="5"/>
  <c r="F39" i="87" l="1"/>
  <c r="F40" i="87"/>
  <c r="F7" i="54"/>
  <c r="Q29" i="49" l="1"/>
  <c r="Q31" i="49" s="1"/>
  <c r="H38" i="81"/>
  <c r="D11" i="56" l="1"/>
  <c r="F11" i="56" s="1"/>
  <c r="B34" i="87"/>
  <c r="D34" i="87" s="1"/>
  <c r="G34" i="87" s="1"/>
  <c r="J23" i="39"/>
  <c r="H23" i="39"/>
  <c r="H37" i="39" s="1"/>
  <c r="F40" i="5" s="1"/>
  <c r="H23" i="38"/>
  <c r="H41" i="38" s="1"/>
  <c r="J23" i="38"/>
  <c r="J41" i="38" s="1"/>
  <c r="H24" i="37"/>
  <c r="J29" i="37"/>
  <c r="H34" i="81" s="1"/>
  <c r="H35" i="81" s="1"/>
  <c r="N29" i="37"/>
  <c r="J24" i="37"/>
  <c r="N24" i="37"/>
  <c r="L24" i="37"/>
  <c r="L19" i="37"/>
  <c r="H19" i="81"/>
  <c r="F17" i="5"/>
  <c r="F21" i="5" s="1"/>
  <c r="F23" i="5" s="1"/>
  <c r="H17" i="5"/>
  <c r="A1" i="31"/>
  <c r="D18" i="87" l="1"/>
  <c r="G18" i="87" s="1"/>
  <c r="F18" i="81" s="1"/>
  <c r="D19" i="87"/>
  <c r="G19" i="87" s="1"/>
  <c r="F19" i="81" s="1"/>
  <c r="D33" i="87"/>
  <c r="G33" i="87" s="1"/>
  <c r="F38" i="81" s="1"/>
  <c r="H42" i="81"/>
  <c r="H43" i="81" s="1"/>
  <c r="F17" i="9"/>
  <c r="F23" i="9" s="1"/>
  <c r="H34" i="5"/>
  <c r="H35" i="5" s="1"/>
  <c r="J37" i="39"/>
  <c r="H40" i="5" s="1"/>
  <c r="K36" i="30"/>
  <c r="K22" i="30"/>
  <c r="K31" i="30" s="1"/>
  <c r="E37" i="29"/>
  <c r="I37" i="29"/>
  <c r="K37" i="29"/>
  <c r="E31" i="29"/>
  <c r="I31" i="29"/>
  <c r="G20" i="29"/>
  <c r="K20" i="29"/>
  <c r="J24" i="54" l="1"/>
  <c r="H45" i="5"/>
  <c r="H47" i="5" s="1"/>
  <c r="H48" i="5" s="1"/>
  <c r="K37" i="30"/>
  <c r="H16" i="5" s="1"/>
  <c r="F45" i="5"/>
  <c r="F47" i="5" s="1"/>
  <c r="B37" i="87"/>
  <c r="B38" i="87" s="1"/>
  <c r="D10" i="56"/>
  <c r="I32" i="29"/>
  <c r="I38" i="29" s="1"/>
  <c r="E32" i="29"/>
  <c r="E38" i="29" s="1"/>
  <c r="K32" i="29"/>
  <c r="K38" i="29" s="1"/>
  <c r="H17" i="81" s="1"/>
  <c r="G32" i="29"/>
  <c r="G38" i="29" s="1"/>
  <c r="L6" i="93"/>
  <c r="J20" i="54" l="1"/>
  <c r="J25" i="54" s="1"/>
  <c r="J26" i="54" s="1"/>
  <c r="F20" i="54"/>
  <c r="F24" i="54"/>
  <c r="H21" i="5"/>
  <c r="H23" i="5" s="1"/>
  <c r="H50" i="5" s="1"/>
  <c r="F46" i="5"/>
  <c r="E16" i="55" s="1"/>
  <c r="E18" i="55" s="1"/>
  <c r="H46" i="5"/>
  <c r="D32" i="87"/>
  <c r="D37" i="87" s="1"/>
  <c r="D38" i="87" s="1"/>
  <c r="D15" i="56"/>
  <c r="F15" i="56" s="1"/>
  <c r="F10" i="56"/>
  <c r="B13" i="87"/>
  <c r="H20" i="81"/>
  <c r="H22" i="81" s="1"/>
  <c r="U11" i="23"/>
  <c r="B1" i="23"/>
  <c r="F25" i="54" l="1"/>
  <c r="F26" i="54" s="1"/>
  <c r="F9" i="9" s="1"/>
  <c r="F12" i="9" s="1"/>
  <c r="F24" i="9" s="1"/>
  <c r="F31" i="9" s="1"/>
  <c r="F33" i="9" s="1"/>
  <c r="J9" i="9"/>
  <c r="G16" i="55"/>
  <c r="G18" i="55" s="1"/>
  <c r="G32" i="87"/>
  <c r="D13" i="87"/>
  <c r="B20" i="87"/>
  <c r="B21" i="87" s="1"/>
  <c r="U22" i="23"/>
  <c r="U24" i="23" s="1"/>
  <c r="U20" i="23"/>
  <c r="U19" i="23"/>
  <c r="U18" i="23"/>
  <c r="U15" i="23"/>
  <c r="U12" i="23"/>
  <c r="U9" i="23"/>
  <c r="J12" i="9" l="1"/>
  <c r="J24" i="9" s="1"/>
  <c r="J31" i="9" s="1"/>
  <c r="G37" i="87"/>
  <c r="G38" i="87" s="1"/>
  <c r="F37" i="81"/>
  <c r="G13" i="87"/>
  <c r="D20" i="87"/>
  <c r="D21" i="87" s="1"/>
  <c r="U10" i="23"/>
  <c r="U13" i="23" s="1"/>
  <c r="F43" i="81" l="1"/>
  <c r="F42" i="81"/>
  <c r="U16" i="23"/>
  <c r="U25" i="23" s="1"/>
  <c r="G20" i="87"/>
  <c r="G21" i="87" s="1"/>
  <c r="F20" i="81"/>
  <c r="F22" i="81" s="1"/>
  <c r="F23" i="81" s="1"/>
  <c r="H9" i="81"/>
  <c r="H13" i="81" s="1"/>
  <c r="H23" i="81" s="1"/>
  <c r="P8" i="17"/>
  <c r="I8" i="17"/>
  <c r="L8" i="17"/>
  <c r="P15" i="14"/>
  <c r="A36" i="80" l="1"/>
  <c r="A1" i="80"/>
  <c r="A1" i="81"/>
  <c r="A1" i="82"/>
  <c r="H21" i="14"/>
  <c r="A1" i="75"/>
  <c r="A1" i="74"/>
  <c r="A1" i="72"/>
  <c r="A1" i="71"/>
  <c r="A1" i="57"/>
  <c r="A1" i="56"/>
  <c r="A1" i="55"/>
  <c r="A1" i="54"/>
  <c r="A1" i="50"/>
  <c r="A1" i="49"/>
  <c r="A1" i="40"/>
  <c r="A1" i="39"/>
  <c r="A1" i="38"/>
  <c r="A1" i="37"/>
  <c r="A1" i="35"/>
  <c r="A1" i="30"/>
  <c r="A1" i="29"/>
  <c r="A1" i="27"/>
  <c r="A1" i="19"/>
  <c r="A1" i="17"/>
  <c r="A1" i="14"/>
  <c r="A22" i="4"/>
  <c r="A1" i="4"/>
  <c r="F39" i="14"/>
  <c r="F19" i="14" l="1"/>
  <c r="F20" i="14"/>
  <c r="F18" i="14"/>
  <c r="J39" i="14"/>
  <c r="F38" i="14"/>
  <c r="F40" i="14" s="1"/>
  <c r="I13" i="80" l="1"/>
  <c r="I15" i="80" s="1"/>
  <c r="I17" i="80" s="1"/>
  <c r="I19" i="80" s="1"/>
  <c r="I23" i="80" s="1"/>
  <c r="G14" i="4" l="1"/>
  <c r="G16" i="4" s="1"/>
  <c r="G19" i="4" s="1"/>
  <c r="H11" i="14" l="1"/>
  <c r="F10" i="14" s="1"/>
  <c r="D6" i="89"/>
  <c r="K12" i="4" l="1"/>
  <c r="D8" i="89"/>
  <c r="D12" i="89" s="1"/>
  <c r="D16" i="89" s="1"/>
  <c r="D20" i="89" s="1"/>
  <c r="D22" i="89" s="1"/>
  <c r="D27" i="89" s="1"/>
  <c r="G6" i="89"/>
  <c r="G8" i="89" s="1"/>
  <c r="F9" i="14"/>
  <c r="B8" i="89"/>
  <c r="B12" i="89" s="1"/>
  <c r="B16" i="89" s="1"/>
  <c r="B20" i="89" s="1"/>
  <c r="B22" i="89" l="1"/>
  <c r="D30" i="89"/>
  <c r="B27" i="89" l="1"/>
  <c r="B30" i="89" s="1"/>
  <c r="E11" i="80"/>
  <c r="E13" i="80" s="1"/>
  <c r="E15" i="80" s="1"/>
  <c r="E17" i="80" s="1"/>
  <c r="E19" i="80" s="1"/>
  <c r="E23" i="80" s="1"/>
  <c r="E25" i="80" s="1"/>
  <c r="G12" i="89"/>
  <c r="G16" i="89" s="1"/>
  <c r="G20" i="89" s="1"/>
  <c r="G22" i="89" s="1"/>
  <c r="G27" i="89" s="1"/>
  <c r="G30" i="89" s="1"/>
  <c r="K28" i="8" l="1"/>
  <c r="K32" i="8" s="1"/>
  <c r="F48" i="5"/>
  <c r="F50" i="5" s="1"/>
  <c r="I32" i="82"/>
  <c r="F9" i="83"/>
  <c r="F12" i="83" s="1"/>
  <c r="F23" i="83" s="1"/>
  <c r="F29" i="83" s="1"/>
  <c r="B27" i="87"/>
  <c r="B39" i="87" s="1"/>
  <c r="B40" i="87" s="1"/>
  <c r="D25" i="87"/>
  <c r="E19" i="55" l="1"/>
  <c r="M32" i="82"/>
  <c r="E27" i="80"/>
  <c r="D27" i="87"/>
  <c r="D39" i="87" s="1"/>
  <c r="D40" i="87" s="1"/>
  <c r="F29" i="5" l="1"/>
  <c r="J9" i="83"/>
  <c r="J12" i="83" s="1"/>
  <c r="J29" i="83" s="1"/>
  <c r="J31" i="83" s="1"/>
  <c r="G25" i="87" l="1"/>
  <c r="G27" i="87" s="1"/>
  <c r="G39" i="87" s="1"/>
  <c r="G40" i="87" s="1"/>
  <c r="E27" i="87"/>
  <c r="E40" i="87" l="1"/>
  <c r="E41" i="87" s="1"/>
  <c r="E39" i="87"/>
  <c r="E30" i="82"/>
  <c r="E36" i="82" s="1"/>
  <c r="M30" i="82"/>
  <c r="M36" i="82" s="1"/>
  <c r="I30" i="82"/>
  <c r="I36" i="82" s="1"/>
  <c r="G30" i="82"/>
  <c r="K30" i="82"/>
  <c r="K36" i="82" s="1"/>
  <c r="C30" i="82"/>
  <c r="C36" i="82" s="1"/>
  <c r="H30" i="81" l="1"/>
  <c r="H28" i="81"/>
  <c r="H29" i="81" s="1"/>
  <c r="H31" i="81" l="1"/>
  <c r="H44" i="81" s="1"/>
  <c r="F29" i="81"/>
  <c r="F31" i="81" l="1"/>
  <c r="F44" i="81" l="1"/>
</calcChain>
</file>

<file path=xl/sharedStrings.xml><?xml version="1.0" encoding="utf-8"?>
<sst xmlns="http://schemas.openxmlformats.org/spreadsheetml/2006/main" count="1775" uniqueCount="1128">
  <si>
    <t>با احترام</t>
  </si>
  <si>
    <t>صورت وضعیت مالی</t>
  </si>
  <si>
    <t>صورت تغییرات در حقوق مالکانه</t>
  </si>
  <si>
    <t>صورت جریانهای نقدی</t>
  </si>
  <si>
    <t>یادداشتهای توضیحی</t>
  </si>
  <si>
    <t>•</t>
  </si>
  <si>
    <t>شماره صفحه</t>
  </si>
  <si>
    <t>اعضای هیات مدیره</t>
  </si>
  <si>
    <t>سمت</t>
  </si>
  <si>
    <t>امضاء</t>
  </si>
  <si>
    <t>سال 1397</t>
  </si>
  <si>
    <t>يادداشت</t>
  </si>
  <si>
    <t>ميليون ريال</t>
  </si>
  <si>
    <t>اندوخته قانوني</t>
  </si>
  <si>
    <t>مالیات پرداختنی</t>
  </si>
  <si>
    <t>موجودی نقد</t>
  </si>
  <si>
    <t>حقوق مالکانه</t>
  </si>
  <si>
    <t>جمع حقوق مالکانه</t>
  </si>
  <si>
    <t>سود سهام پرداختنی</t>
  </si>
  <si>
    <t>پیش دریافت ها</t>
  </si>
  <si>
    <t>سرمایه</t>
  </si>
  <si>
    <t>اندوخته قانونی</t>
  </si>
  <si>
    <t>سود انباشته</t>
  </si>
  <si>
    <t>جمع کل</t>
  </si>
  <si>
    <t>میلیون ریال</t>
  </si>
  <si>
    <t>تخصیص به اندوخته قانونی</t>
  </si>
  <si>
    <t>سایر اقلام سود و زیان جامع پس از کسر مالیات</t>
  </si>
  <si>
    <t>سال 1398</t>
  </si>
  <si>
    <t>شرح</t>
  </si>
  <si>
    <t>مبلغ</t>
  </si>
  <si>
    <t>درآمد عملیاتی</t>
  </si>
  <si>
    <t>درصد نسبت به کل</t>
  </si>
  <si>
    <t>اشخاص وابسته</t>
  </si>
  <si>
    <t>سایر مشتریان</t>
  </si>
  <si>
    <t>سود ناخالص</t>
  </si>
  <si>
    <t>استهلاک</t>
  </si>
  <si>
    <t>بهای تمام شده درآمدهای عملیاتی</t>
  </si>
  <si>
    <t>جمع</t>
  </si>
  <si>
    <t>8-</t>
  </si>
  <si>
    <t>9-</t>
  </si>
  <si>
    <t>سایر هزینه ها</t>
  </si>
  <si>
    <t>13-</t>
  </si>
  <si>
    <t>14-</t>
  </si>
  <si>
    <t>15-</t>
  </si>
  <si>
    <t>16-</t>
  </si>
  <si>
    <t>داریی های ثابت مشهود</t>
  </si>
  <si>
    <t>ساختمان</t>
  </si>
  <si>
    <t>تاسیسات</t>
  </si>
  <si>
    <t>اثاثه و منصوبات</t>
  </si>
  <si>
    <t>ابزار آلات</t>
  </si>
  <si>
    <t>مانده پایان سال</t>
  </si>
  <si>
    <t>17-</t>
  </si>
  <si>
    <t>دارایی های نا مشهود</t>
  </si>
  <si>
    <t>19-</t>
  </si>
  <si>
    <t>مبلغ دفتری</t>
  </si>
  <si>
    <t>درصد</t>
  </si>
  <si>
    <t>مانده در پایان سال</t>
  </si>
  <si>
    <t>20-</t>
  </si>
  <si>
    <t>خالص</t>
  </si>
  <si>
    <t>سایر</t>
  </si>
  <si>
    <t>کاهش ارزش</t>
  </si>
  <si>
    <t>21-</t>
  </si>
  <si>
    <t>22-</t>
  </si>
  <si>
    <t>بیمه دارایی ها</t>
  </si>
  <si>
    <t>موجودي كالا</t>
  </si>
  <si>
    <t>پرداختني هاي تجاري</t>
  </si>
  <si>
    <t>سرمايه</t>
  </si>
  <si>
    <t>افزايش سرمايه در جريان</t>
  </si>
  <si>
    <t>افزايش</t>
  </si>
  <si>
    <t>ساير</t>
  </si>
  <si>
    <t>درآمدهاي عملياتي</t>
  </si>
  <si>
    <t>موجودی مواد و کالا</t>
  </si>
  <si>
    <t>-</t>
  </si>
  <si>
    <t>پرداختی</t>
  </si>
  <si>
    <t>قطعی</t>
  </si>
  <si>
    <t>تشخیصی</t>
  </si>
  <si>
    <t>ابرازی</t>
  </si>
  <si>
    <t>سال مالی</t>
  </si>
  <si>
    <t>اسناد پرداختنی</t>
  </si>
  <si>
    <t>تعدیلات</t>
  </si>
  <si>
    <t>خالص بدهی</t>
  </si>
  <si>
    <t>نام مشتری</t>
  </si>
  <si>
    <t>شرکت های تحت کنترل مشترک</t>
  </si>
  <si>
    <t>مشمول ماده 129</t>
  </si>
  <si>
    <t>نام شخص وابسته</t>
  </si>
  <si>
    <t>طلب</t>
  </si>
  <si>
    <t>پرداختنی های تجاری</t>
  </si>
  <si>
    <t>-3-1</t>
  </si>
  <si>
    <t>-2-1</t>
  </si>
  <si>
    <t xml:space="preserve">تعداد کارکنان </t>
  </si>
  <si>
    <t>-1-3</t>
  </si>
  <si>
    <t xml:space="preserve">فعالیت اصلی </t>
  </si>
  <si>
    <t>-1-2</t>
  </si>
  <si>
    <t xml:space="preserve">تاریخچه </t>
  </si>
  <si>
    <t>-1-1</t>
  </si>
  <si>
    <t xml:space="preserve">تاریخچه وفعالیت </t>
  </si>
  <si>
    <t>-3-4-2</t>
  </si>
  <si>
    <t>-3-4-1</t>
  </si>
  <si>
    <t xml:space="preserve">تسعیر ارز </t>
  </si>
  <si>
    <t>-3-4</t>
  </si>
  <si>
    <t>-3-3-1</t>
  </si>
  <si>
    <t>-3-3</t>
  </si>
  <si>
    <t>-3-2</t>
  </si>
  <si>
    <t>-3-6-2</t>
  </si>
  <si>
    <t>-3-6-1</t>
  </si>
  <si>
    <t>-3-6</t>
  </si>
  <si>
    <t>-3-5</t>
  </si>
  <si>
    <t>-3-7</t>
  </si>
  <si>
    <t xml:space="preserve">ابزار آلات </t>
  </si>
  <si>
    <t xml:space="preserve">اثاثه ومنصوبات </t>
  </si>
  <si>
    <t xml:space="preserve">وسایل نقلیه </t>
  </si>
  <si>
    <t xml:space="preserve">تاسیسات </t>
  </si>
  <si>
    <t xml:space="preserve">ساختمان </t>
  </si>
  <si>
    <t xml:space="preserve">روش استهلاک </t>
  </si>
  <si>
    <t xml:space="preserve">نرخ استهلاک </t>
  </si>
  <si>
    <t xml:space="preserve">نوع دارایی </t>
  </si>
  <si>
    <t>-3-9</t>
  </si>
  <si>
    <t>-3-8</t>
  </si>
  <si>
    <t>يادداشتهاي توضيحي ، بخش جدایی ناپذیر صورت هاي مالي است .</t>
  </si>
  <si>
    <t>يادداشتهاي توضيحي صورت هاي مالي</t>
  </si>
  <si>
    <t>22</t>
  </si>
  <si>
    <t>24</t>
  </si>
  <si>
    <t>-1</t>
  </si>
  <si>
    <t xml:space="preserve">میانگین ماهانه تعداد کارکنان در استخدام و نیز تعداد کارکنان شرکت های خدماتی که بخشی از امور خدماتی شرکت را به عهده دارند، طی سال به شرح زیر بوده است : </t>
  </si>
  <si>
    <t>مباني اندازه گيري استفاده شده در تهيه صورتهاي مالي</t>
  </si>
  <si>
    <t>درپایان هر دوره گزارشگری، در صورت وجود هرگونه نشانه ای دال بر امکان کاهش دارایی ها، آزمون کاهش ارزش انجام می گیرد. در این صورت مبلغ بازیافتنی دارایی برآورد و با ارزش دفتری آن مقایسه می گردد. چنانچه برآورد مبلغ بازیافتنی یک دارایی منفرد ممکن نباشد، مبلغ بازیافتنی واحد مولد وجه نقدی که دارایی متعلق به آن است تعیین می گردد .</t>
  </si>
  <si>
    <t>نسبت خالص بدهی به حقوق مالکانه(‌درصد)</t>
  </si>
  <si>
    <t>براي دوره 6 ماهه منتهي به 1398/06/31</t>
  </si>
  <si>
    <t>در اين پيوست،‌ صورت جريان هاي نقدي با روش مستقيم براي ارائه جريان هاي نقدي حاصل از فعاليت هاي عملياتي، ارائه شده است. شركت مي تواند به جاي صورت جريان ارائه شده در اين نمونه در صفحه 8، از صورت جريان هاي نقدي زير كه در استاندارد حسابداري 2 نيز توصيه شده و اطلاعات مفيدي براي پيش بيني جريان هاي نقدي آتي ارائه مي كند، استفاده نمايد.</t>
  </si>
  <si>
    <t>( تجديد ارائه شده )</t>
  </si>
  <si>
    <t>جريان هاي نقدي حاصل از فعاليت هاي عملياتي:</t>
  </si>
  <si>
    <t>دريافت هاي نقدي از مشتريان</t>
  </si>
  <si>
    <t>پرداخت هاي نقدي به تامين كنندگان و كاركنان</t>
  </si>
  <si>
    <t xml:space="preserve">نقد حاصل از عمليات </t>
  </si>
  <si>
    <t xml:space="preserve">پرداخت هاي نقدي بابت ماليات بر درآمد </t>
  </si>
  <si>
    <t>جريان خالص ورود(‌خروج) نقد حاصل از فعاليت هاي عملياتي</t>
  </si>
  <si>
    <t>جريان هاي نقدي حاصل از فعاليت هاي سرمايه گذاري:</t>
  </si>
  <si>
    <t>دريافت هاي نقدي حاصل از فروش دارايي هاي ثابت مشهود</t>
  </si>
  <si>
    <t xml:space="preserve">پرداخت هاي نقدي براي خريد دارايي هاي ثابت مشهود </t>
  </si>
  <si>
    <t xml:space="preserve">دريافت هاي نقدي حاصل از فروش دارايي هاي غير جاري نگهداري شده براي فروش </t>
  </si>
  <si>
    <t>دريافت هاي نقدي حاصل از فروش دارايي هاي نامشهود</t>
  </si>
  <si>
    <t xml:space="preserve">پرداخت هاي نقدي براي خريد دارايي هاي نامشهود </t>
  </si>
  <si>
    <t>دريافت هاي نقدي حاصل از فروش سرمايه گذاري هاي بلند مدت</t>
  </si>
  <si>
    <t xml:space="preserve">پرداخت هاي نقدي براي تحصيل سرمايه گذاري هاي بلند مدت </t>
  </si>
  <si>
    <t>دريافت هاي نقدي حاصل از فروش سرمايه گذاري در املاك</t>
  </si>
  <si>
    <t xml:space="preserve">پرداخت هاي نقدي براي تحصيل سرمايه گذاري در املاك </t>
  </si>
  <si>
    <t xml:space="preserve">دريافت هاي نقدي حاصل از فروش سرمايه گذاري هاي كوتاه مدت </t>
  </si>
  <si>
    <t xml:space="preserve">پرداخت هاي نقدي براي تحصيل سرمايه گذاري هاي كوتاه مدت </t>
  </si>
  <si>
    <t xml:space="preserve">پرداخت هاي نقدي بابت تسهيلات اعطايي به ديگران </t>
  </si>
  <si>
    <t>دريافت هاي نقدي حاصل از استرداد تسهيلات اعطايي به ديگران</t>
  </si>
  <si>
    <t xml:space="preserve">دريافت هاي نقدي حاصل از سود تسهيلات اعطايي </t>
  </si>
  <si>
    <t xml:space="preserve">دريافت هاي نقدي حاصل از سود سهام </t>
  </si>
  <si>
    <t xml:space="preserve">دريافت هاي نقدي حاصل از سود ساير سرمايه گذاري ها </t>
  </si>
  <si>
    <t>جريان خالص ورود(خروج) نقد حاصل از فعاليت هاي سرمايه گذاري</t>
  </si>
  <si>
    <t>جريان خالص ورود(خروج) نقد قبل از فعاليت هاي تامين مالي:</t>
  </si>
  <si>
    <t>جريان هاي نقدي حاصل از فعاليت هاي تامين مالي:</t>
  </si>
  <si>
    <t>دريافت هاي نقدي حاصل از افزايش سرمايه</t>
  </si>
  <si>
    <t xml:space="preserve">دريافت هاي نقدي حاصل از صرف سهام </t>
  </si>
  <si>
    <t>دريافت هاي نقدي حاصل از فروش سهام خزانه</t>
  </si>
  <si>
    <t>پرداخت هاي نقدي براي خريد سهام خزانه</t>
  </si>
  <si>
    <t>دريافت هاي نقدي حاصل از تسهيلات</t>
  </si>
  <si>
    <t>پرداخت هاي نقدي بابت اصل تسهيلات</t>
  </si>
  <si>
    <t>پرداخت هاي نقدي بابت سود تسهيلات</t>
  </si>
  <si>
    <t>دريافت هاي نقدي حاصل از انتشار اوراق مشاركت</t>
  </si>
  <si>
    <t>پرداخت هاي نقدي بابت اصل اوراق مشاركت</t>
  </si>
  <si>
    <t xml:space="preserve">پرداخت هاي نقدي بابت سود اوراق مشاركت </t>
  </si>
  <si>
    <t>دريافت هاي نقدي حاصل از انتشار اوراق خريد دين</t>
  </si>
  <si>
    <t>پرداخت هاي نقدي بابت اصل اوراق خريد دين</t>
  </si>
  <si>
    <t>پرداخت هاي نقدي بابت سود اوراق خريد دين</t>
  </si>
  <si>
    <t>پرداخت هاي نقدي بابت اصل اقساط اجاره سرمايه اي</t>
  </si>
  <si>
    <t>پرداخت هاي نقدي بابت سود اجاره سرمايه اي</t>
  </si>
  <si>
    <t>پرداخت هاي نقدي بابت سود سهام</t>
  </si>
  <si>
    <t>جريان خالص ورود(‌خروج)‌ نقد حاصل از فعاليت هاي تامين مالي</t>
  </si>
  <si>
    <t xml:space="preserve">خالص افزايش(‌كاهش)‌ در موجودي نقد </t>
  </si>
  <si>
    <t xml:space="preserve">مانده موجودي نقد در ابتداي سال </t>
  </si>
  <si>
    <t>تاثير تغييرات نرخ ارز</t>
  </si>
  <si>
    <t xml:space="preserve">مانده موجودي نقد در پايان سال </t>
  </si>
  <si>
    <t>معاملات غير نقدي</t>
  </si>
  <si>
    <t>21</t>
  </si>
  <si>
    <t>1398/01/01</t>
  </si>
  <si>
    <t>گروه</t>
  </si>
  <si>
    <t>شركت اصلي</t>
  </si>
  <si>
    <t>ارائه خدمات نيروي انساني</t>
  </si>
  <si>
    <t>ارائه خدمات تاسيسات</t>
  </si>
  <si>
    <t>شركتهاي گروه</t>
  </si>
  <si>
    <t>صورت‌هاي مالي اساساًبر مبناي بهاي تمام شده تاريخي تهيه است.</t>
  </si>
  <si>
    <t>سرقفلی</t>
  </si>
  <si>
    <t>درآمد عملياتي</t>
  </si>
  <si>
    <t>درآمد عملیاتی به ارزش منصفانه مابه‌ازای دریافتی یا دریافتنی و به کسر مبالغ برآوردی از بابت برگشت از فروش و تخفیفات اندازه‌گیری می‌شود.</t>
  </si>
  <si>
    <t>درآمد ارائه خدمات ، در زمان ارائه خدمات و پس از تایید کارفرمایان شناسايي مي گردد.</t>
  </si>
  <si>
    <t>دارايي‌هاى ثابت مشهود</t>
  </si>
  <si>
    <t>-3-5-1</t>
  </si>
  <si>
    <t>-3-5-2</t>
  </si>
  <si>
    <t>3-5-6</t>
  </si>
  <si>
    <t>ساله</t>
  </si>
  <si>
    <t xml:space="preserve">هزينه دوره </t>
  </si>
  <si>
    <t>----</t>
  </si>
  <si>
    <t>براى دارايي‌هاى ثابتى كه طى ماه تحصيل مي‌شود و مورد بهره‏بردارى قرار مى‏گيرد، استهلاك از اول ماه بعد محاسبه و در حساب‌ها منظور مي‌شود. در مواردى كه هر يك از دارايي‌هاى استهلاك‌پذير پس از آمادگى جهت بهره‌بردارى به علت تعطيل كار يا علل ديگر براى بيش از 6 ماه متوالي در يک دوره مالي مورد استفاده قرار نگيرد، ميزان استهلاك آن براى مدت ياد شده معادل 30 درصد نرخ استهلاك منعكس در جدول بالاست.در اين صورت چنانچه محاسبه استهلاك برحسب مدت باشد،70%مدت زماني که دارايي مـورد استفاده قرار نگرفته است، به باقي‌مانده مدت تعيين شده براي استهلاك دارايي در اين جدول اضافه خواهد شد.</t>
  </si>
  <si>
    <t>ماشین آلات نظافتي</t>
  </si>
  <si>
    <t xml:space="preserve">دارایی هاي نامشهود  </t>
  </si>
  <si>
    <t>دارايي‌هاي نامشهود، برمبناى بهاى تمام شده اندازه‌گيري و در حساب‌ها ثبت مى‏شود. مخارجي از قبيل مخارج معرفي يک محصول يا خدمت جديد مانند مخارج تبليغات، مخارج انجام فعاليت تجاري در يک محل جديد يا با يک گروه جديد از مشتريان مانند مخارج آموزش کارکنان، و مخارج اداري، عمومي و فروش در بهاي تمام شده دارايي نامشهود منظور نمي‌شود. شناسايي مخارج در مبلغ دفتري يک دارايي نامشهود، هنگامي که دارايي آماده بهره‌برداري است، متوقف مي‌شود. بنابراين، مخارج تحمل شده براي استفاده يا بکارگيري مجدد يک دارايي نامشهود، در مبلغ دفتري آن منظور نمي‌شود.</t>
  </si>
  <si>
    <t>نرم‌افزارهای رایانه‌ای</t>
  </si>
  <si>
    <t xml:space="preserve">خط مستقيم </t>
  </si>
  <si>
    <t>نحوه اندازه‌گیری:</t>
  </si>
  <si>
    <t>سرمايه‌گذاري‌هاى بلندمدت</t>
  </si>
  <si>
    <t>تلفيقى گروه</t>
  </si>
  <si>
    <t>سرمايه‌گذاري در شركت‌هاى فرعى</t>
  </si>
  <si>
    <t xml:space="preserve">سرمايه‌گذاري در شركت‌هاى وابسته </t>
  </si>
  <si>
    <t>سرمايه‌گذاري‌هاى جاري</t>
  </si>
  <si>
    <t>نحوه شناخت درآمد</t>
  </si>
  <si>
    <t>سرمایه‌گذاری در سایر اوراق بهادار</t>
  </si>
  <si>
    <t>ساير سرمايه‌گذاري‌هاى جاری و
 بلندمدت در سهام شرکت‌ها</t>
  </si>
  <si>
    <t xml:space="preserve">سرمايه‌گذاري سريع‏المعامله در بازار </t>
  </si>
  <si>
    <t xml:space="preserve">ساير سرمايه‌گذاري‌هاى جارى </t>
  </si>
  <si>
    <t>بهاى تمـام شده به كسرکاهش ارزش انباشته هریک ازسرمایه‌گذاری‌ها</t>
  </si>
  <si>
    <t>ارزش بازار مجموع سرمایه گذاری ها</t>
  </si>
  <si>
    <t>در زمان تصويب سود توسط مجمع عمومى صاحبان سهام شركت 
سرمايه‌پذير (تا تاريخ تصويب صورت‌هاى مالى)</t>
  </si>
  <si>
    <t>در زمان تحقق سود تضمین شده</t>
  </si>
  <si>
    <t xml:space="preserve">مشمول تلفيق </t>
  </si>
  <si>
    <t xml:space="preserve">ارزش ويژه </t>
  </si>
  <si>
    <t xml:space="preserve">اقل بهاى تمامشده و خالص ارزش
 فروش هر یک از سرمايه‌گذاري‌ها </t>
  </si>
  <si>
    <t>در زمان تصويب سود توسط مجمع
 عمومى صاحبان سهام شركت سرمايه‏
پذير (تا تاريخ صورت وضعیت مالی)</t>
  </si>
  <si>
    <t>سرمایه گذاریها</t>
  </si>
  <si>
    <t>زیان کاهش ارزش دارایی هاي غیرجاری</t>
  </si>
  <si>
    <t>در صورت افزایش مبلغ بازیافتنی از زمان شناسایی آخرین زیان که بیانگر برگشت زیان کاهش ارزش دارایی (واحد مولد وجه نقد) می‌باشد، مبلغ دفتری دارایی تا مبلغ بازیافتنی جدید حداکثر تا مبلغ دفتری با فرض عدم‌شناسایی زیان کاهش ارزش در سال‌های قبل، افزایش می‌یابد. برگشت زیان کاهش ارزش دارایی (واحد مولد وجه نقد) نیز بلافاصله در سود و زیان شناسایی می‌گردد مگر اینکه دارایی تجدید ارزیابی شده باشد که در این صورت منجر به افزایش مبلغ مازاد تجدید ارزیابی می‌شود.</t>
  </si>
  <si>
    <t>پوشاك و لباس كار كاركنان</t>
  </si>
  <si>
    <t>مواد شوينده و ساير وسايل نظافتي</t>
  </si>
  <si>
    <t>قطعات و ابزارآلات</t>
  </si>
  <si>
    <t>ميانگين موزون</t>
  </si>
  <si>
    <t>روش مورد استفاده</t>
  </si>
  <si>
    <t>دارایی های غیرجاری نگهداری شده برای فروش</t>
  </si>
  <si>
    <t>ذخاير</t>
  </si>
  <si>
    <t xml:space="preserve">ذخاير، بدهي‌هايي هستند که زمان تسويه و يا تعيين مبلغ آن توام با ابهام نسبتا قابل توجه است. ذخاير زماني شناسايي مي‌شوند که شرکت داراي تعهد فعلي (قانوني يا عرفي) در نتيجه رويدادهاي گذشته باشد، خروج منافع اقتصادي براي تسويه تعهد محتمل باشد و مبلغ تعهد به گونه‌اي اتکاپذير قابل براورد باشد.
ذخاير در پايان هردوره مالي بررسي و براي نشان‌دادن بهترين براورد جاري تعديل مي‌شوند و هرگاه خروج منافع اقتصادي براي تسويه تعهد، ديگر محتمل نباشد، ذخيره برگشت داده مي‌شود.
</t>
  </si>
  <si>
    <t>ذخيره مزاياى پايان خدمت كاركنان براساس يك ماه آخرين حقوق ثابت و مزاياى مستمر براى هر سال خدمت آنان محاسبه و در سال بعد پرداخت و تسویه میگردد.</t>
  </si>
  <si>
    <t>ذخیره بیمه تامین اجتماعی بر اساس 16،67 درصد از درآمد های عملیاتی شرکت پس از کسر حق بیمه های پرداخت شده در طی سال به سازمان تامین اجتماعی محاسبه و در حسابها منظور میگردد . مبلغ منظور شده به حساب ذخیره بیمه در سال بعد به هنگام دریافت مفاصا حساب تامین اجتماعی تسویه و از حسابها خارج میگردد .</t>
  </si>
  <si>
    <t>شرح قرارداد</t>
  </si>
  <si>
    <t>جمع حقوق و مزایا</t>
  </si>
  <si>
    <t>جمع هزینه ها</t>
  </si>
  <si>
    <t>درآمد قرارداد</t>
  </si>
  <si>
    <t>خالص سود یا زیان</t>
  </si>
  <si>
    <t>جمع عملکرد قراردادها:</t>
  </si>
  <si>
    <t>هزینه­های دفتر مرکزی (سربار)</t>
  </si>
  <si>
    <t>حقوق و مزايا</t>
  </si>
  <si>
    <t>اضافه کاری</t>
  </si>
  <si>
    <t>بيمه 23% سهم كارفرما</t>
  </si>
  <si>
    <t xml:space="preserve">عيدي و پاداش </t>
  </si>
  <si>
    <t xml:space="preserve">كمكهاي غير نقدي </t>
  </si>
  <si>
    <t>سنوات خدمت كاركنان</t>
  </si>
  <si>
    <t>بن نقدي</t>
  </si>
  <si>
    <t>حق اولاد</t>
  </si>
  <si>
    <t>خوارو بار و مسكن</t>
  </si>
  <si>
    <t>مرخصي</t>
  </si>
  <si>
    <t>پس انداز سهم كارفرما</t>
  </si>
  <si>
    <t>رانندگان باخودرو</t>
  </si>
  <si>
    <t>مواد مصرفی</t>
  </si>
  <si>
    <t>6-</t>
  </si>
  <si>
    <t xml:space="preserve">هزينه‏هاى ادارى و عمومى </t>
  </si>
  <si>
    <t xml:space="preserve">گروه </t>
  </si>
  <si>
    <t xml:space="preserve">شركت </t>
  </si>
  <si>
    <t xml:space="preserve">حقوق و دستمزد </t>
  </si>
  <si>
    <t>استهلاک داراییها</t>
  </si>
  <si>
    <t>عیدی و پاداش</t>
  </si>
  <si>
    <t>اجاره وشارژ</t>
  </si>
  <si>
    <t xml:space="preserve">حق بیمه سهم کارفرما </t>
  </si>
  <si>
    <t>کمکهای غیر نقدی و البسه</t>
  </si>
  <si>
    <t>بازخرید سنوات خدمت کارکنان</t>
  </si>
  <si>
    <t>حسابرسی</t>
  </si>
  <si>
    <t>هدايا وتبليغات</t>
  </si>
  <si>
    <t>تعمیر و نگهدای داراییها</t>
  </si>
  <si>
    <t>بازخرید مرخصی</t>
  </si>
  <si>
    <t>آب، برق، تلفن و گاز</t>
  </si>
  <si>
    <t xml:space="preserve">پذیرائی و آبدارخانه </t>
  </si>
  <si>
    <t>مالی وکارمزد</t>
  </si>
  <si>
    <t xml:space="preserve">سوخت </t>
  </si>
  <si>
    <t>ایاب و ذهاب</t>
  </si>
  <si>
    <t xml:space="preserve">مواد مصرفی </t>
  </si>
  <si>
    <t xml:space="preserve">حق حضور اعضای هیات مدیره </t>
  </si>
  <si>
    <t>هزینه های متفرقه اداری</t>
  </si>
  <si>
    <t xml:space="preserve">ملزومات اداری و مطبوعات </t>
  </si>
  <si>
    <t xml:space="preserve">رفاهی و ورزش </t>
  </si>
  <si>
    <t xml:space="preserve">هزینه پاداش هیات مدیره </t>
  </si>
  <si>
    <t>آموزش</t>
  </si>
  <si>
    <t xml:space="preserve">ساير </t>
  </si>
  <si>
    <t>7-</t>
  </si>
  <si>
    <t xml:space="preserve">ميليون ريال </t>
  </si>
  <si>
    <t>گروه:</t>
  </si>
  <si>
    <t>ماشین آلات نظافتی</t>
  </si>
  <si>
    <t>وسائط نقلیه</t>
  </si>
  <si>
    <t>نمایشگرها</t>
  </si>
  <si>
    <t>دارایی درجریان</t>
  </si>
  <si>
    <t>پیش پرداخت سرمابه ای</t>
  </si>
  <si>
    <t xml:space="preserve">استهلاک انباشته </t>
  </si>
  <si>
    <t>پيش پرداخت سرمايه اي</t>
  </si>
  <si>
    <t>-9-1</t>
  </si>
  <si>
    <t xml:space="preserve">بهای تمام شده </t>
  </si>
  <si>
    <t xml:space="preserve">مانده در ابتدای سال </t>
  </si>
  <si>
    <t xml:space="preserve">افزایش </t>
  </si>
  <si>
    <t>10-</t>
  </si>
  <si>
    <t>20</t>
  </si>
  <si>
    <t>سرمايه گذاري</t>
  </si>
  <si>
    <t xml:space="preserve">انباشته </t>
  </si>
  <si>
    <t>گروه :</t>
  </si>
  <si>
    <t xml:space="preserve">میلیون ریال </t>
  </si>
  <si>
    <t>سرمایه گذاری در شرکتهای فرعی :</t>
  </si>
  <si>
    <t>(21.456)</t>
  </si>
  <si>
    <t>سرمایه گذاری در سایر شرکتها :</t>
  </si>
  <si>
    <t>11-</t>
  </si>
  <si>
    <t>شركت</t>
  </si>
  <si>
    <t xml:space="preserve">پیش پرداخت مالیات عملکرد </t>
  </si>
  <si>
    <t>پيش پرداخت بيمه عمر وحوادث كاركنان</t>
  </si>
  <si>
    <t xml:space="preserve">پیش پرداخت بیمه دارائیها </t>
  </si>
  <si>
    <t>انتقال مانده پيش پرداخت به دارايي نگهداري شده براي فروش</t>
  </si>
  <si>
    <t xml:space="preserve"> پيش‏پرداخت‌ها</t>
  </si>
  <si>
    <t>12-</t>
  </si>
  <si>
    <t>میلیون ريال</t>
  </si>
  <si>
    <t xml:space="preserve">قطعات و ابزار آلات </t>
  </si>
  <si>
    <t xml:space="preserve"> مواد شوينده و ساير وسايل نظافتي</t>
  </si>
  <si>
    <t xml:space="preserve">یادداشت </t>
  </si>
  <si>
    <t>مانده مطالبات</t>
  </si>
  <si>
    <t xml:space="preserve">دریافتنی تجاری </t>
  </si>
  <si>
    <t xml:space="preserve">اشخاص وابسته: </t>
  </si>
  <si>
    <t>اسناد دریافتنی</t>
  </si>
  <si>
    <t xml:space="preserve">مديريت تدارکات (بانک تجارت) </t>
  </si>
  <si>
    <t>شرکت ایران کیش</t>
  </si>
  <si>
    <t>شركت سيمان تجارت مهريز</t>
  </si>
  <si>
    <t>شرکت بیمه تجارت نو</t>
  </si>
  <si>
    <t>سایر مشتریان :</t>
  </si>
  <si>
    <t>شرکت عملیات اکتشاف نفت</t>
  </si>
  <si>
    <t>حق بیمه شخص ثالث وبدنه</t>
  </si>
  <si>
    <t>خدمات بیمه ای اندیشه پوشش</t>
  </si>
  <si>
    <t xml:space="preserve">موسسه فرهنگی آبفا تهران </t>
  </si>
  <si>
    <t>سپرده بيمه (اشخاص وابسته)</t>
  </si>
  <si>
    <t>-14-1</t>
  </si>
  <si>
    <t xml:space="preserve">سپرده حسن انجام كار (اشخاص وابسته)   </t>
  </si>
  <si>
    <t>دریافتنی تجاری:</t>
  </si>
  <si>
    <t>شرکتهای گروه:</t>
  </si>
  <si>
    <t xml:space="preserve">شرکت بیمه تجارت فردا </t>
  </si>
  <si>
    <t>ساير اشخاص وابسته :</t>
  </si>
  <si>
    <t>سایر دریافتنی­ها:</t>
  </si>
  <si>
    <t>ساير(کارکنان و....)</t>
  </si>
  <si>
    <t>نيروهاي دراختيار</t>
  </si>
  <si>
    <t>راننده با خودرو</t>
  </si>
  <si>
    <t>نظافت ساختمانها</t>
  </si>
  <si>
    <t xml:space="preserve">بهاي تمام شده </t>
  </si>
  <si>
    <t xml:space="preserve"> 15-1</t>
  </si>
  <si>
    <t>موجودي نقد</t>
  </si>
  <si>
    <t>موجودي نزد بانک کارآفرین</t>
  </si>
  <si>
    <t>موجودي نزد بانک قرض الحسنه مهر ایران</t>
  </si>
  <si>
    <t xml:space="preserve">موجودي صندوق و تنخواه گردان ها </t>
  </si>
  <si>
    <t>شرکت اصلی:</t>
  </si>
  <si>
    <t>ملک خیابان طالقانی شرقی</t>
  </si>
  <si>
    <t>داراییهای غیرجاری نگهداری شده برای فروش</t>
  </si>
  <si>
    <t>-17-1</t>
  </si>
  <si>
    <t xml:space="preserve">تعداد سهم </t>
  </si>
  <si>
    <t>منافع فاقد حق كنترل</t>
  </si>
  <si>
    <t xml:space="preserve">پرداخت شده طی سال </t>
  </si>
  <si>
    <t>ذخیره تامین شده</t>
  </si>
  <si>
    <t>ذخيره مزاياي پايان خدمت كاركنان</t>
  </si>
  <si>
    <t>-21-1</t>
  </si>
  <si>
    <t>سنوات كاركنان شركت هر ساله تسويه حساب و مانده اعلامي مربوط به قرارداد شركت ايران كيش مي باشد</t>
  </si>
  <si>
    <t>پرداختني‌هاي تجاري و سایر پرداختنی ها</t>
  </si>
  <si>
    <t>پرداختني های تجاری :</t>
  </si>
  <si>
    <t>اشخاص وابسته :</t>
  </si>
  <si>
    <t xml:space="preserve">بانك تجارت </t>
  </si>
  <si>
    <t>ساير  اشخاص :</t>
  </si>
  <si>
    <t>شرکت سهلان نماد-پیمانکارپارتیشن ساختمان طالقانی</t>
  </si>
  <si>
    <r>
      <t>شرکت سروش عمارت شمس-</t>
    </r>
    <r>
      <rPr>
        <sz val="9"/>
        <color theme="1"/>
        <rFont val="B Yagut"/>
        <charset val="178"/>
      </rPr>
      <t>پیمانکار بازسازی ساختمان طالقانی</t>
    </r>
  </si>
  <si>
    <t>شرکت ایستا نوآوران نیرو-تابلو برق ساختمان طالقانی</t>
  </si>
  <si>
    <t>بیمه ایران</t>
  </si>
  <si>
    <t>شرکت تک تاکسی</t>
  </si>
  <si>
    <t xml:space="preserve">سازمان زيبا سازي  شهرداري تهران </t>
  </si>
  <si>
    <t>شهرداری رویان</t>
  </si>
  <si>
    <t xml:space="preserve">سایر </t>
  </si>
  <si>
    <t>سایرپرداختنی ها:</t>
  </si>
  <si>
    <t>وزارت دارایی (ماليات ارزش افزوده)</t>
  </si>
  <si>
    <t>سازمان تامین اجتماعی</t>
  </si>
  <si>
    <t>حقوق پرداختني</t>
  </si>
  <si>
    <t>صندوق رفاه كاركنان (سهم پس انداز و اقساط وام)</t>
  </si>
  <si>
    <t>وزارت دارایی (ماليات حقوق و تكليفي)</t>
  </si>
  <si>
    <t xml:space="preserve">سپرده حسن انجام کار </t>
  </si>
  <si>
    <t xml:space="preserve">سپرده بیمه </t>
  </si>
  <si>
    <t>مروت پور(اشخاص وابسته)</t>
  </si>
  <si>
    <t>21-1</t>
  </si>
  <si>
    <t>بانك تجارت (سهامدار عمده)</t>
  </si>
  <si>
    <t>ساير پرداختنی ها:</t>
  </si>
  <si>
    <t>وزارت دارائی (ماليات ارزش افزوده)</t>
  </si>
  <si>
    <t>وزارت دارائی (ماليات حقوق و تكليفي)</t>
  </si>
  <si>
    <t xml:space="preserve">جمع </t>
  </si>
  <si>
    <t>نحوه تشخیص</t>
  </si>
  <si>
    <t>سود (زیان)</t>
  </si>
  <si>
    <t>درآمد مشمول</t>
  </si>
  <si>
    <t xml:space="preserve">مانده پرداختني </t>
  </si>
  <si>
    <t xml:space="preserve">مالیات ابرازی </t>
  </si>
  <si>
    <t>قطعی -تسویه</t>
  </si>
  <si>
    <t xml:space="preserve">مالیات پرداختنی </t>
  </si>
  <si>
    <t>پیش پرداخت هاي  مالیاتی(انتقالی به یادداشت 12)</t>
  </si>
  <si>
    <t xml:space="preserve">خلاصه وضعیت مالیات پرداختنی </t>
  </si>
  <si>
    <t xml:space="preserve">ذخیره مالیات عملکرد </t>
  </si>
  <si>
    <t>پرداختی طی سال</t>
  </si>
  <si>
    <t>25-</t>
  </si>
  <si>
    <t xml:space="preserve">سایرذخایر </t>
  </si>
  <si>
    <t xml:space="preserve">ذخیره حسابرسی </t>
  </si>
  <si>
    <t>پيش دريافتها</t>
  </si>
  <si>
    <t>سرمايه گذاريهاي بلندمدت</t>
  </si>
  <si>
    <t>نقد حاصل از عمليات</t>
  </si>
  <si>
    <t>سود (زيان) خالص</t>
  </si>
  <si>
    <t>تعديلات</t>
  </si>
  <si>
    <t>هزينه ماليات بر درآمد</t>
  </si>
  <si>
    <t>استهلاک دارایی غیر جاری</t>
  </si>
  <si>
    <t>دریافت های نقدی حاصل ازسود سرمایه گذاریها و سپرده های بانکی</t>
  </si>
  <si>
    <t>افزايش ذخیره پایان خدمت کارکنان</t>
  </si>
  <si>
    <t>جمع تعديلات</t>
  </si>
  <si>
    <t>تغييرات در سرمايه در گردش</t>
  </si>
  <si>
    <t xml:space="preserve"> (افزايش) دريافتني‌هاي عملياتي</t>
  </si>
  <si>
    <t>کاهش (افزايش) موجودی کالا</t>
  </si>
  <si>
    <t>کاهش (افزايش) پيش‌پرداخت‌هاي عملياتي</t>
  </si>
  <si>
    <t>افزايش (کاهش) پیش دریافت ها</t>
  </si>
  <si>
    <t>جمع تغييرات در سرمايه در گردش</t>
  </si>
  <si>
    <t>ميليون ریال</t>
  </si>
  <si>
    <t>نسبت اهرمی در پایان دوره و مقایسه با دوره مشابه قبل  به شرح زیر است :</t>
  </si>
  <si>
    <t>فعالیت های شرکت در وهله اول ، آن را در معرض ریسک بدست آوردن سهم خود ازبازارکسب وکار موضوعه  وسایر فعالیت های مشابه ونیز گسترش عملیات وعقد قرارداد با شرکتهای خارج از هلدینگ بانک تجارت میباشد. در شرایط حاضربرنامه ها ی آتی وجلوگیری ازآسیب پذیری از ریسک بازارکه با استفاده از تجزیه و تحلیل حساسیت، اندازه گیری می شود ،بعمل نیامده است.</t>
  </si>
  <si>
    <t>مدیریت شرکت، خدماتی برای دسترسی هماهنگ به بازارهای مالی داخلی و منطقه ای و نظارت و مدیریت ریسک های مالی مربوط به عملیات شرکت از طریق گزارش های ریسک داخلی که آسیب پذیری را برحسب درجه و اندازه ریسک ها تجزیه و تحلیل می کند، ارائه می کند. این ریسک ها شامل ریسک سهم بازار، ریسک اعتباری و ریسک نقدینگی می باشد. مديريت  شرکت  بر ریسک ها و سیاست های اجرا شده نظارت می کند تا آسیب پذیری از ریسک ها را کاهش دهدومی بایست بصورت فصلی در کمیته های تخصصی از جمله کمیته حسابرسی داخلی مورد بحث .بررسی ونتایج به هیأت مدیره  گزارش گردد.</t>
  </si>
  <si>
    <t>میزان کل مطالبات</t>
  </si>
  <si>
    <t>مطالبات سررسید شده</t>
  </si>
  <si>
    <t>ذخایر</t>
  </si>
  <si>
    <t>سایر اقلام</t>
  </si>
  <si>
    <t>شرکت برای مدیریت ریسک نقدینگی در حال حاضر نسبت به تدوین یک چارچوب مناسب برای مدیریت کوتاه مدت ، میان مدت و بلند مدت  تامین وجوه و الزامات مدیریت نقدینگی اقدام ننموده است. شرکت ریسک نقدینگی را می بایست  از طریق وصول بموقع  مطالبات ، نگهداری اندوخته مالی کافی ، مدیریت  منابع نقدی از طریق نظارت مستمر بر جریان های نقدی پیش بینی شده و واقعی و از طریق تطبیق مقاطع سر رسید داراییها و بدهیها ، مدیریت کند.تحقق اهداف شده منوط به افزایش سرمایه ثبتی به منظور تامین مالی به هنگام فعالیتهای عملیاتی می باشد.</t>
  </si>
  <si>
    <t>عنوان</t>
  </si>
  <si>
    <t>عند المطالبه</t>
  </si>
  <si>
    <t>سنوات آتی</t>
  </si>
  <si>
    <t>ریسک قانونی زمانی مطرح می شود که یک معامله از نظر قانونی انجام پذیر نباشد. ریسک قانونی در کل با ریسک اعتباری مرتبط است؛ همچنین ریسک های قانونی از طریق سیاست هایی کنترل می شود که قسمت حقوقی شرکت با مشاوره مدیر ریسک و مدیریت ارشد اعمال می کند ، در مورد این ریسک ، شرکت ابتدا اطمینان حاصل می نماید که قرار دادها قابلیت اجرایی دارند.در حال حاضر موارد یاد شده در شرکت موضوعیت نداشته است.</t>
  </si>
  <si>
    <t xml:space="preserve">با توجه به ماهیت شرکت وعدم وجود برنامه های مدیریت در جهت فعالیت  ونیزتامین نیازهای مالی وعملیاتی احتمالی از خارج مرز ها ،در نتیجه علی ایحال در معرض اسیب پذیری از نوسانات نرخ ارز و شرایط تامین و ارسال حواله های ارزی قرار نمی گیرد. </t>
  </si>
  <si>
    <t>بدهي هاي احتمالي موضوع ماده 235 اصلاحيه قانون تجارت :</t>
  </si>
  <si>
    <t>تضمين قراردادها</t>
  </si>
  <si>
    <t>مبالغ به ميليون ريال</t>
  </si>
  <si>
    <t xml:space="preserve">دريافتني هاي تجاري </t>
  </si>
  <si>
    <t>بدهي</t>
  </si>
  <si>
    <t>واحد هاي تجاري اصلي و نهايي</t>
  </si>
  <si>
    <t xml:space="preserve">بانک تجارت </t>
  </si>
  <si>
    <t>شرکت سیمان تجارت مهریز</t>
  </si>
  <si>
    <t>شرکت کارت اعتباری ایران کیش</t>
  </si>
  <si>
    <t>شرکت سرمایه گذاری و ساختمانی تجارت</t>
  </si>
  <si>
    <t xml:space="preserve">سایر اشخاص وابسته </t>
  </si>
  <si>
    <t xml:space="preserve">شرح </t>
  </si>
  <si>
    <t xml:space="preserve">نوع وابستگي </t>
  </si>
  <si>
    <t>خريد كالا و خدمات</t>
  </si>
  <si>
    <t xml:space="preserve">فروش كالا و خدمات </t>
  </si>
  <si>
    <t xml:space="preserve">تسهيلات دريافتي </t>
  </si>
  <si>
    <t>تسهيلات پرداختي</t>
  </si>
  <si>
    <t xml:space="preserve">دریافت </t>
  </si>
  <si>
    <t xml:space="preserve">پرداخت </t>
  </si>
  <si>
    <t>تضامين اعطايي/ دريافتي</t>
  </si>
  <si>
    <t>شركت هاي فرعي</t>
  </si>
  <si>
    <t xml:space="preserve">شرکت نمای بسته </t>
  </si>
  <si>
    <t>سرمایه پذیر و عضو هيئت  مديره</t>
  </si>
  <si>
    <t>a</t>
  </si>
  <si>
    <t xml:space="preserve">واحد اصلي نهايي </t>
  </si>
  <si>
    <t>بانک تجارت</t>
  </si>
  <si>
    <t xml:space="preserve">سهامدار اصلی و عضو هيئت  مديره </t>
  </si>
  <si>
    <t xml:space="preserve">شركت های تحت كنترل مشترك  </t>
  </si>
  <si>
    <t>تحت كنترل مشترك</t>
  </si>
  <si>
    <t>شرکت آزادراه قزوین - رشت</t>
  </si>
  <si>
    <t xml:space="preserve">جمع كل </t>
  </si>
  <si>
    <t>مبالغ به میلیون ریال</t>
  </si>
  <si>
    <t>سود سهام پرداختني</t>
  </si>
  <si>
    <t>شركت هاي گروه</t>
  </si>
  <si>
    <t xml:space="preserve">شركتهاي فرعي </t>
  </si>
  <si>
    <t xml:space="preserve">ساير اشخاص وابسته </t>
  </si>
  <si>
    <t>صورت سود و زیان تلفيقي</t>
  </si>
  <si>
    <t>صورت وضعیت مالی تلفيقي</t>
  </si>
  <si>
    <t>صورت تغییرات در حقوق مالکانه تلفيقي</t>
  </si>
  <si>
    <t>صورت جریانهای نقدی تلفيقي</t>
  </si>
  <si>
    <t xml:space="preserve">صورت سود و زیان </t>
  </si>
  <si>
    <t>4</t>
  </si>
  <si>
    <t>5</t>
  </si>
  <si>
    <t>عملیات در حال تداوم:</t>
  </si>
  <si>
    <t>بهاى تمام شده درآمدهاي عملياتي</t>
  </si>
  <si>
    <t>هزينه‏هاى ادارى و عمومى</t>
  </si>
  <si>
    <t>هزینه کاهش ارزش دریافتنی­ها</t>
  </si>
  <si>
    <t>ساير درآمدها و هزينه‏هاى غيرعملياتى</t>
  </si>
  <si>
    <t xml:space="preserve">سود (زیان) خالص </t>
  </si>
  <si>
    <t>قابل انتساب به</t>
  </si>
  <si>
    <t>منافع فاقد حق کنترل</t>
  </si>
  <si>
    <t>سود (زیان) قبل از مالیات</t>
  </si>
  <si>
    <t>جريان‌هاي نقدي حاصل از فعاليت‌هاي عملياتي</t>
  </si>
  <si>
    <t>پرداخت‌هاي نقدي بابت ماليات بر درآمد</t>
  </si>
  <si>
    <t>ماليات بر درآمد دريافتني (استرداد مازاد پرداختي )</t>
  </si>
  <si>
    <t>جريان ‌خالص ‌ورود‌ (خروج) ‌نقد حاصل از فعاليت‌هاي ‌عملياتي</t>
  </si>
  <si>
    <t>جريان‌هاي نقدي حاصل از فعاليت‌هاي سرمايه‌گذاري</t>
  </si>
  <si>
    <t>پرداخت‌هاي نقدي براي تحصيل داراییهای ثابت مشهود</t>
  </si>
  <si>
    <t>پرداخت‌هاي نقدي براي تحصيل داراییهای نامشهود</t>
  </si>
  <si>
    <t>دریافت های نقدی حاصل ازسود سرمایه گذاریها وسپرده های بانکی</t>
  </si>
  <si>
    <t>پرداخت‌هاي نقدي براي تحصيل سپرده سرمایه گذاری بانکی</t>
  </si>
  <si>
    <t>دریافت های نقدی حاصل از فروش سرمایه گذاریها</t>
  </si>
  <si>
    <t>جريان خالص ورود (خروج) نقد حاصل از فعاليت‌هاي سرمايه‌گذاري</t>
  </si>
  <si>
    <t>جريان خالص ورود (خروج) نقد قبل از فعاليت‌هاي تامين مالي</t>
  </si>
  <si>
    <t>جریان نقدی ناشی از فعالیت­های تامین مالی</t>
  </si>
  <si>
    <t xml:space="preserve">پرداخت نقدی بابت سود سهام </t>
  </si>
  <si>
    <t xml:space="preserve">پرداخت نقدي سود سهام به منافع فاقد حق کنترل </t>
  </si>
  <si>
    <t>جريان خالص ورود (خروج) نقد حاصل از فعاليت‌هاي تامين مالي</t>
  </si>
  <si>
    <t>خالص افزايش (کاهش) در موجودي نقد</t>
  </si>
  <si>
    <t>مانده موجودي نقد در ابتداي سال</t>
  </si>
  <si>
    <t>مانده موجودي نقد در پايان سال</t>
  </si>
  <si>
    <t>معاملات غيرنقدي</t>
  </si>
  <si>
    <t>دارايي‌ها</t>
  </si>
  <si>
    <t>دارايي‌هاي غيرجاري</t>
  </si>
  <si>
    <t>دارايي‌هاي ثابت مشهود</t>
  </si>
  <si>
    <t>دارايي‌هاي نامشهود</t>
  </si>
  <si>
    <t>سرمایه گذاری بلند مدت</t>
  </si>
  <si>
    <t>جمع دارايي‌هاي غيرجاري</t>
  </si>
  <si>
    <t>دارايي‌هاي جاري</t>
  </si>
  <si>
    <t>پيش‌پرداخت‌ها</t>
  </si>
  <si>
    <t>موجودی کالا</t>
  </si>
  <si>
    <t>دريافتني‌هاي تجاري و ساير دريافتني‌ها</t>
  </si>
  <si>
    <t>سرمایه گذاری­های کوتاه مدت</t>
  </si>
  <si>
    <t>دارایی نگهداری شده برای فروش</t>
  </si>
  <si>
    <t>جمع دارايي‌هاي جاري</t>
  </si>
  <si>
    <t>جمع دارايي‌ها</t>
  </si>
  <si>
    <t>حقوق مالکانه و بدهي‌ها</t>
  </si>
  <si>
    <t>جمع حقوق مالکانه قابل انتساب به مالکان شرکت اصلی</t>
  </si>
  <si>
    <t>بدهي‌ها</t>
  </si>
  <si>
    <t>بدهي‌هاي غيرجاري</t>
  </si>
  <si>
    <t>ذخیره مزایای پایان خدمت کارکنان</t>
  </si>
  <si>
    <t>جمع بدهي‌هاي غيرجاري</t>
  </si>
  <si>
    <t>بدهي‌هاي جاري</t>
  </si>
  <si>
    <t>پرداختني‌هاي تجاري و ساير پرداختني‌ها</t>
  </si>
  <si>
    <t xml:space="preserve">سود سهام پرداختنی </t>
  </si>
  <si>
    <t>جمع بدهي‌هاي جاري</t>
  </si>
  <si>
    <t>جمع بدهي‌ها</t>
  </si>
  <si>
    <t>جمع حقوق مالکانه و بدهي‌ها</t>
  </si>
  <si>
    <t>قابل انتساب به مالکان شرکت اصلی</t>
  </si>
  <si>
    <t>اصلاح اشتباهات (یادداشت 26)</t>
  </si>
  <si>
    <t>سهم منافع فاقد حق کنترل</t>
  </si>
  <si>
    <t xml:space="preserve">افزایش سرمایه </t>
  </si>
  <si>
    <t>مانده تجدید ارائه شده در 1398/01/01</t>
  </si>
  <si>
    <t>تغییرات حقوق مالکانه در سال 1399</t>
  </si>
  <si>
    <t>سود سهام مصوب سال 1398</t>
  </si>
  <si>
    <t>مانده تجدید ارائه شده در 1398/12/29</t>
  </si>
  <si>
    <t>علي الحساب پرداختي بانك تجارت بابت طالقاني شرقي</t>
  </si>
  <si>
    <t>شرکت سروش عمارت شمس-پیمانکار بازسازی ساختمان طالقانی</t>
  </si>
  <si>
    <t>سود سهام دريافتي</t>
  </si>
  <si>
    <t>بیمه تجارت نو</t>
  </si>
  <si>
    <t>شركت نماد ايران</t>
  </si>
  <si>
    <t>شركت ايران كيش(بابت مطالبات كسر بدهي از كاركنان)</t>
  </si>
  <si>
    <t>سایر شرکت ها و موسسات و اشخاص</t>
  </si>
  <si>
    <t>پيش دريافت ها</t>
  </si>
  <si>
    <t>پرداخت‌هاي نقدي براي تحصيل سرمايه گذاري</t>
  </si>
  <si>
    <t>هزينه هاي نمايندگان</t>
  </si>
  <si>
    <t>واگذار شده (طبقه بندی دارایی نگهداری شده برای فروش یاددشت 17)</t>
  </si>
  <si>
    <t>استاندارد حسابداري 35 با عنوان ((ماليات بر درآمد))</t>
  </si>
  <si>
    <t>استهلاك دارايي‌هاى ثابت مشهود، با توجه به الگوي مصرف منافع اقتصادي آتي مورد انتظار(شامل عمر مفيد براوردي) دارايي‌هاي مربوط و با در نظر گرفتن آيين‌نامه استهلاكات موضوع ماده 149 اصلاحيه مصوب 31/04/1394 قانون ماليات‌هاى مستقيم مصوب اسفند 1366 و اصلاحيه‏هاى بعدى آن و براساس نرخ‌ها و روش‌هاي زير محاسبه مى‏شود:</t>
  </si>
  <si>
    <t>دریافتنی های تجاری و سایر دریافتنی ها</t>
  </si>
  <si>
    <t>ساختمان ملک خیابان طالقانی شرقی شامل 12دستگاه آپارتمان با کاربری اداری جمعا  به مساحت 2175 مترمربع میباشد که اقدامات  جهت فروش آن در جریان درسال جاری انجام وسال 1399طی مبایعه نامه شماره 62931 مورخ 31/1/1399 به مبلغ 340 میلیارد ریال به بانک تجارت فروخته وثمن معامله یه فقره ملک متعلق به بانک تجارت ملک خیابان ایران شهر (عرصه 717 مترمربع واعیان 569مترمربع)بر اساس نظر کارشناس رسمی به مبلغ 210.000میلیون ریال ومابقی بصورت نقدی دریافت شد.</t>
  </si>
  <si>
    <t>سال 1399</t>
  </si>
  <si>
    <t>1400/06/31</t>
  </si>
  <si>
    <t>1399/12/30</t>
  </si>
  <si>
    <t>سودفروش دارایی ثابت</t>
  </si>
  <si>
    <t xml:space="preserve">فاضلاب تهران </t>
  </si>
  <si>
    <t xml:space="preserve">پوشاک سهیل- لباس فرم </t>
  </si>
  <si>
    <t>شرکت</t>
  </si>
  <si>
    <t>مانده در ابتداي سال 1399</t>
  </si>
  <si>
    <t>مانده در پايان سال 1399</t>
  </si>
  <si>
    <t>مانده در 1400/06/31</t>
  </si>
  <si>
    <t>مبلغ دفتري در 1400/06/31</t>
  </si>
  <si>
    <t>مبلغ دفتري در 1399/12/30</t>
  </si>
  <si>
    <t>آزاد راه قزوین -رشت</t>
  </si>
  <si>
    <t>سازمان تامین اجتماعی(بیمه 23 درصد کارکنان )</t>
  </si>
  <si>
    <t>مانده تجدید ارائه شده در 1399/01/01</t>
  </si>
  <si>
    <t>سود خالص گزارش شده در صورت‌های مالی سال 1399</t>
  </si>
  <si>
    <t>سود سهام مصوب سال 1399</t>
  </si>
  <si>
    <t>21-2</t>
  </si>
  <si>
    <t>21-3</t>
  </si>
  <si>
    <t>21-4</t>
  </si>
  <si>
    <t>22-2- گردش حساب مالیات پرداختنی گروه به قرار زیر است:</t>
  </si>
  <si>
    <t>خالص تغييرات سال 1399</t>
  </si>
  <si>
    <t xml:space="preserve">تخصيص اندوخته قانوني </t>
  </si>
  <si>
    <t xml:space="preserve">افزايش سرمايه </t>
  </si>
  <si>
    <t>مانده  در 1399/12/30</t>
  </si>
  <si>
    <t>99.3</t>
  </si>
  <si>
    <t>0/07</t>
  </si>
  <si>
    <t>0/5</t>
  </si>
  <si>
    <t>زیان انباشته</t>
  </si>
  <si>
    <t>تاریخ تهیه</t>
  </si>
  <si>
    <t>موضوع :کاربرگ تلفیقی</t>
  </si>
  <si>
    <t>تهیه کننده</t>
  </si>
  <si>
    <t>سال مالی :1400/06/31</t>
  </si>
  <si>
    <t>بررسی کننده</t>
  </si>
  <si>
    <t>شرکت خدمات تجارت</t>
  </si>
  <si>
    <t>بیمه تجارت فردا</t>
  </si>
  <si>
    <t>تجمیعی</t>
  </si>
  <si>
    <t>اسناد تلفیقی</t>
  </si>
  <si>
    <t>تلفیقی</t>
  </si>
  <si>
    <t xml:space="preserve">بدهکار </t>
  </si>
  <si>
    <t>بستانکار</t>
  </si>
  <si>
    <t>دارایی ثابت مشهود</t>
  </si>
  <si>
    <t>سرمایه گذاری در املاک</t>
  </si>
  <si>
    <t>دارایی نامشهود</t>
  </si>
  <si>
    <t>سرمایه گذاری بلندمدت</t>
  </si>
  <si>
    <t>سایر دارایی</t>
  </si>
  <si>
    <t>جمع دارایی غیر جاری</t>
  </si>
  <si>
    <t>پبش پرداخت</t>
  </si>
  <si>
    <t>دریافتنی تجاری و غیر تجاری</t>
  </si>
  <si>
    <t>جاری مشتریان</t>
  </si>
  <si>
    <t>طلب از اتاق پای پای</t>
  </si>
  <si>
    <t>سرمایه گذاری کوتاه مدت</t>
  </si>
  <si>
    <t>جمع دارایی جاری</t>
  </si>
  <si>
    <t>جمع داراییها</t>
  </si>
  <si>
    <t>اندوخته توسعه بازار</t>
  </si>
  <si>
    <t>سهم اقلیت</t>
  </si>
  <si>
    <t>تسهیبلات مالی</t>
  </si>
  <si>
    <t>جمع بدهی غیر جاری</t>
  </si>
  <si>
    <t>پرداختنی تجاری و غیر تجاری</t>
  </si>
  <si>
    <t>تسهیلات کوتاه مدت</t>
  </si>
  <si>
    <t>پیش دریافت</t>
  </si>
  <si>
    <t>جمع بدهی جاری</t>
  </si>
  <si>
    <t>جمع بدهی ها</t>
  </si>
  <si>
    <t>جمع حقوق مالکانه و بدهیها</t>
  </si>
  <si>
    <t>دوره 6ماهه 1398</t>
  </si>
  <si>
    <t>دوره 12 ماهه منتهی به 31شهریور 99</t>
  </si>
  <si>
    <t xml:space="preserve">دوره 6ماه </t>
  </si>
  <si>
    <t>دوره 6مماهه دوم</t>
  </si>
  <si>
    <t xml:space="preserve">12ماهه </t>
  </si>
  <si>
    <t>درامدهای عملیاتی</t>
  </si>
  <si>
    <t>بهای تمام شده درامد عملیاتی</t>
  </si>
  <si>
    <t>هزینه فروش اداری عمومی</t>
  </si>
  <si>
    <t>سایر درامدها</t>
  </si>
  <si>
    <t>سود ریان عملیاتی</t>
  </si>
  <si>
    <t>هزینه مالی</t>
  </si>
  <si>
    <t>درامدها مالی</t>
  </si>
  <si>
    <t>سایر درامدها و هزینه غیرعملیاتی</t>
  </si>
  <si>
    <t>سود قبل از مالیات</t>
  </si>
  <si>
    <t>مالیات سال جاری</t>
  </si>
  <si>
    <t>مالیات سال قبل</t>
  </si>
  <si>
    <t>سود خالص</t>
  </si>
  <si>
    <t>خدمات تجارت</t>
  </si>
  <si>
    <t>سود انباشته ابتدا دوره</t>
  </si>
  <si>
    <t>سود انباشته ابتدا دوره تعدیل شده</t>
  </si>
  <si>
    <t>سود انباشته قابل تخصیص</t>
  </si>
  <si>
    <t>تخصیص اندوخته بازار</t>
  </si>
  <si>
    <t xml:space="preserve">جمع سود انباشته پایان دوره </t>
  </si>
  <si>
    <t>ثبت حذف سرمایه گذاری</t>
  </si>
  <si>
    <t>بدهکار</t>
  </si>
  <si>
    <t>سود زیان</t>
  </si>
  <si>
    <t>سایر هزینه عملیاتی</t>
  </si>
  <si>
    <t>حساب پرداختنی</t>
  </si>
  <si>
    <t>درامد مالی</t>
  </si>
  <si>
    <t>سایر درامد غیر عملیاتی</t>
  </si>
  <si>
    <t>هزینه عمومی اداری</t>
  </si>
  <si>
    <t>سرمایه گذاری</t>
  </si>
  <si>
    <t>انباشته</t>
  </si>
  <si>
    <t>حساب دریافتنی</t>
  </si>
  <si>
    <t>ذخایر مزایا پایان خدمت</t>
  </si>
  <si>
    <t>شرکت :خدمات تجارت(سهامی خاص)</t>
  </si>
  <si>
    <t>سرمایه گذاری دربیمه تجارت فردا</t>
  </si>
  <si>
    <t>سود سهام</t>
  </si>
  <si>
    <t>سود انباشته ابتداوره</t>
  </si>
  <si>
    <t xml:space="preserve">شركت خدمات تجارت </t>
  </si>
  <si>
    <t>مانده در1399/01/01</t>
  </si>
  <si>
    <t xml:space="preserve">وجوه افزایش سرمایه </t>
  </si>
  <si>
    <t xml:space="preserve">صندوق بازنشستگي </t>
  </si>
  <si>
    <t xml:space="preserve">سرمايه گذاري بانك كارآفرين </t>
  </si>
  <si>
    <t>ذخیره عیدی و پاداش</t>
  </si>
  <si>
    <t>تضمين بیمه تجارت نو</t>
  </si>
  <si>
    <t>صورت جريان هاي نقدي تلفيقي</t>
  </si>
  <si>
    <t>صورت سود و زيان  تلفيقي</t>
  </si>
  <si>
    <t>صورت تغييرات در حقوق مالكانه تلفيقي</t>
  </si>
  <si>
    <t>الف-</t>
  </si>
  <si>
    <t>صورتهای مالی اساسی تلفیقی گروه</t>
  </si>
  <si>
    <t>ب-</t>
  </si>
  <si>
    <t>نام نماینده اشخاص حقوقی</t>
  </si>
  <si>
    <t>(زيان) عملياتى</t>
  </si>
  <si>
    <t>دوره جاري</t>
  </si>
  <si>
    <t>مالکان  شرکت اصلی</t>
  </si>
  <si>
    <t xml:space="preserve">سرقفلی </t>
  </si>
  <si>
    <t>يادداشت هاي توضيحي ، بخش جدایی ناپذیر صورت هاي مالي است .</t>
  </si>
  <si>
    <t xml:space="preserve">سود سهام مصوب </t>
  </si>
  <si>
    <t>مانده در 1399/12/30</t>
  </si>
  <si>
    <t>پرداخت‌هاي نقدي براي تحصيل سرمایه گذاری های بلند مدت</t>
  </si>
  <si>
    <t>صورت سود و زیان</t>
  </si>
  <si>
    <t>سود سهام مصوب</t>
  </si>
  <si>
    <t>يادداشت هاي توضيحي ، بخش جدایی ناپذیر صورت هاي مالي است</t>
  </si>
  <si>
    <t>صورت جریان های نقدی</t>
  </si>
  <si>
    <t>استاندارهاي حسابداري جديد و تجديد نظر شده :</t>
  </si>
  <si>
    <t>اهم رويه هاي حسابداري</t>
  </si>
  <si>
    <t>دارايي‌هاى ثابت مشهود، برمبناى بهاى تمام شده اندازه‌گيري مى‏شود. مخارج بعدي مرتبط با دارايي‌هاي ثابت مشهود که موجب بهبود وضعيت دارايي در مقايسه با استاندارد عملکرد ارزيابي شده اوليه آن گردد و منجر به افزايش منافع اقتصادي حاصل از دارايي شود، به مبلغ دفتري دارايي اضافه وطي عمر مفيد باقيمانده دارايي‌هاي مربوط مستهلک مي‌شود. مخارج روزمره تعمير و نگهداري دارايي‌ها که به منظور حفظ وضعيت دارايي در مقايسه با استاندارد عملکرد ارزيابي شده اوليه دارايي انجام مي‌شود، در زمان وقوع به عنوان هزينه شناسايي مي‌گردد.</t>
  </si>
  <si>
    <t>استهلاک دارایی های نامشهود با عمر مفید معین، باتوجه به الگوی منافع اقتصادی مورد انتظار مربوط و براساس نرخ ها و روش های زیر محاسبه می شود</t>
  </si>
  <si>
    <t>-3-9-1</t>
  </si>
  <si>
    <t>-3-9-2</t>
  </si>
  <si>
    <t>دارایی های غیرجاری (مجموعه های واحد) که مبلغ دفتری آنها، عمدتاً از طریق فروش و نه استفاده مستمر بازیافت می گردد، به عنوان دارایی های غیرجاری "نگهداری شده برای فروش" طبقه بندی می شود. این شرایط تنها زمانی احراز می شود که دارایی غیرجاری (مجموعه¬های واحد) جهت فروش فوری در وضعیت فعلی آن، فقط برحسب شرایطی که برای فروش چنین دارایی هایی مرسوم و معمول است، آماده بوده و فروش آن بسیار محتمل باشد و سطح مناسبی از مدیریت، متعهد به اجرای طرح فروش دارایی ها (مجموعه-های واحد) باشد به گونه ای که انتظار رود شرایط تکمیل فروش طی یکسال از تاریخ طبقه بندی ، به استثنای مواردی که خارج از حیطه اختیار مدیریت شرکت است، احراز گردد.</t>
  </si>
  <si>
    <t>دارایی های غیرجاری (مجموعه های واحد) نگهداری شده برای فروش، به " اقل مبلغ دفتری و خالص ارزش فروش" اندازه گیری می شود.</t>
  </si>
  <si>
    <t>-4</t>
  </si>
  <si>
    <t>5-1-خالص درآمد عملیاتی به تفکیک وابستگی اشخاص:</t>
  </si>
  <si>
    <t>97</t>
  </si>
  <si>
    <t>95</t>
  </si>
  <si>
    <t>1</t>
  </si>
  <si>
    <t xml:space="preserve">يادداشت </t>
  </si>
  <si>
    <t>5-2</t>
  </si>
  <si>
    <t>6-1</t>
  </si>
  <si>
    <t xml:space="preserve">ساير درآمدها و هزينه هاي غيرعملياتى </t>
  </si>
  <si>
    <t>-8-1</t>
  </si>
  <si>
    <t>گزارش مالي ميان دوره اي</t>
  </si>
  <si>
    <t xml:space="preserve">واگذارشده </t>
  </si>
  <si>
    <t>مانده در ابتداي سال1399</t>
  </si>
  <si>
    <t>9-1</t>
  </si>
  <si>
    <t>-9-2</t>
  </si>
  <si>
    <t xml:space="preserve">واگذار شده </t>
  </si>
  <si>
    <t xml:space="preserve"> </t>
  </si>
  <si>
    <t>9-2</t>
  </si>
  <si>
    <t>-12-1</t>
  </si>
  <si>
    <t xml:space="preserve">سهم گروه از خالص دارايي هاي شركت وابسته </t>
  </si>
  <si>
    <t xml:space="preserve">سهم از سود خالص شركتهاي وابسته </t>
  </si>
  <si>
    <t xml:space="preserve">مانده ابتداي  دوره </t>
  </si>
  <si>
    <t xml:space="preserve">سود سهام دريافتني يا دريافتني طي سال </t>
  </si>
  <si>
    <t xml:space="preserve"> 15-2</t>
  </si>
  <si>
    <t xml:space="preserve"> 15-4</t>
  </si>
  <si>
    <t xml:space="preserve"> 15-5</t>
  </si>
  <si>
    <t xml:space="preserve"> 15-3</t>
  </si>
  <si>
    <t>-15-3</t>
  </si>
  <si>
    <t>-15-4</t>
  </si>
  <si>
    <t>29</t>
  </si>
  <si>
    <t xml:space="preserve">يادداشت هاي توضيحي ، بخش جدایی ناپذیر صورت هاي مالي است </t>
  </si>
  <si>
    <t xml:space="preserve">وجوه افزايش سرمايه </t>
  </si>
  <si>
    <t>سال 99</t>
  </si>
  <si>
    <t xml:space="preserve"> سرمایه</t>
  </si>
  <si>
    <t xml:space="preserve"> سود (زيان) انباشته </t>
  </si>
  <si>
    <t>درامد سرمایه گذاری</t>
  </si>
  <si>
    <t>سرمایه گذاری در شرکت وابسته</t>
  </si>
  <si>
    <t>سهم از سود سهام مصوب شرکت وابسته</t>
  </si>
  <si>
    <t>831050000*28%</t>
  </si>
  <si>
    <t>منافع فاقد حق کنترل(اقليت)</t>
  </si>
  <si>
    <t xml:space="preserve">بابت شناسایی سرمایه گذاری وابسته اول دوره </t>
  </si>
  <si>
    <t>درامدسرمایه گذاری وابسته</t>
  </si>
  <si>
    <t>سهم از دوره 6ماه شرکت وابسته</t>
  </si>
  <si>
    <t xml:space="preserve"> 6 ماهه منتهی به 1399/06/31</t>
  </si>
  <si>
    <t>در تاريخ 31 شهريور 1400</t>
  </si>
  <si>
    <t xml:space="preserve"> 1399/12/30</t>
  </si>
  <si>
    <t>موجودى كالا به «اقل بهاى تمام شده و خالص ارزش فروش»هر یک از اقلام ارزشيابى مي‌شود. در صورت فزونى بهاى تمام شده نسبت به خالص ارزش فروش، مابه‌التفاوت به عنوان زيان كاهش ارزش موجودى شناسايى مي‌شود. بهاى تمام شده موجودي‌ها با بكارگيرى روش‌هاى زير تعيين مي‌شود:</t>
  </si>
  <si>
    <t>6 ماهه منتهی به 1399/06/31</t>
  </si>
  <si>
    <t>6-1-</t>
  </si>
  <si>
    <t>دوره های قبل</t>
  </si>
  <si>
    <t>سود(زیان) ناخالص</t>
  </si>
  <si>
    <t>-2-2</t>
  </si>
  <si>
    <t>تنها در صورتی که مبلغ بازیافتنی یک دارایی از مبلغ دفتری آن کمتر باشد، مبلغ دفتری دارایی (یا واحد مولد وجه نقد) تا مبلغ بازیافتنی آن کاهش یافته و تفاوت به عنوان زیان کاهش ارزش بلافاصله در سود و زیان شناسایی می¬گردد، مگر اینکه دارایی تجدید ارزیابی شده باشد که در این صورت منجر به کاهش مبلغ مازاد تجدید ارزیابی می گردد.</t>
  </si>
  <si>
    <t>آزمون کاعش ارزش دارایی های نامشهود با عمر مفید نا معین ، بدون توجه به وجود یا عدم وجود هرگونه نشانه ای دال بر امکان کاهش ارزش ، به طور سالانه انجام می شود .</t>
  </si>
  <si>
    <t>مبلغ باز یافتنی یک دارایی (یا واحد مولد وجه نقد ) ، ارزش فروش به کسر مخارج فروش یا ارزش اقتصادی ، هر کدام بیشتر است می باشد .ارزش اقتصادی برابر با رازش فعلی جریان های نقدی آتی ناشی از دارایی با استفاده از نرخ تنزیل قبل از مالیات که بیانگر ارزش زمانی پول و ریسک های مختص دارایی که جریان های نقدی آتی برآوردی بابت آن تعدیل نشده است ، می باشد .</t>
  </si>
  <si>
    <t>-4-1-2</t>
  </si>
  <si>
    <t>-4-1</t>
  </si>
  <si>
    <t xml:space="preserve">قضاوت های مدیریت در فرایند بکارگیری رویه های حسابداری و برآوردها </t>
  </si>
  <si>
    <t xml:space="preserve">قضاوتها در فرآیند بکارگیری رویه های حسابداری </t>
  </si>
  <si>
    <t>-4-1-1</t>
  </si>
  <si>
    <t xml:space="preserve">طبقه بندی سرمایه گذاری ها در طبقه دارایی های غیر جاری </t>
  </si>
  <si>
    <t>هیات مدیره با بررسی نگهداشت سرمایه و نقدینگی مورد نیاز ، قصد نگهداری سرمایه گذاری های بلند مدت برای مدت طولانی را دارد . این سرمایه گذاری ها با قصد استفاده مستمر توسط شرکت نگهداری می شود و هدف آن نگهداری پرتفویی از سرمایه گذاری ها جهت تامین در آمد و یا رشد سرمایه برای شرکت است .</t>
  </si>
  <si>
    <t xml:space="preserve">کنترل بر شرکت توسعه پیگرد صادق </t>
  </si>
  <si>
    <t>شرکت توسعه پیگرد صادق شرکت فرعی گروه است . هرچند که گروه تنها مالکیت 28 درصد سهام شرکت مذکور را در اختیار دارد ولی گروه به دلیل ترکیب حاضرین در مجمع توانایی عزل و نصب اکثریت اعضای هیات مدیره و توانایی راهبری سیاست های مالی و عملیاتی به منظور کسب منافع از فعالیتهای آن را دارد .</t>
  </si>
  <si>
    <t>-4-2</t>
  </si>
  <si>
    <t xml:space="preserve">قضاوت مربوط به برآوردها </t>
  </si>
  <si>
    <t>-4-2-1</t>
  </si>
  <si>
    <t xml:space="preserve">ذخیره تضمین محصولات </t>
  </si>
  <si>
    <t>هیات مدیره با توجه به میزان فروشو بررسی نتایج سال های قبل و باز خوردهای دریافت شده از مشتریان در طی سال اقدام به برآورد دخیره تضمین محصولات می نماید .</t>
  </si>
  <si>
    <t>8-1</t>
  </si>
  <si>
    <t>8-2</t>
  </si>
  <si>
    <t>-8-2</t>
  </si>
  <si>
    <t xml:space="preserve">حق امتیاز خدمات عمومی </t>
  </si>
  <si>
    <t xml:space="preserve">نرم افزار </t>
  </si>
  <si>
    <t>مبلغ دفتری در 1399/12/30</t>
  </si>
  <si>
    <t xml:space="preserve">شرکت </t>
  </si>
  <si>
    <t>درصد مالکیت</t>
  </si>
  <si>
    <t>مالیات عملکرد شرکت برای کلیه سالهای قبل از سال مالی1399 قطعی و تسویه شده است.</t>
  </si>
  <si>
    <t xml:space="preserve">ماليات </t>
  </si>
  <si>
    <t xml:space="preserve">ماليات پرداختني </t>
  </si>
  <si>
    <t>پیش پرداخت های مالیاتی(نقل از یادداشت 13)</t>
  </si>
  <si>
    <t xml:space="preserve">(مبالغ به ميليون ريال) </t>
  </si>
  <si>
    <t xml:space="preserve">ذخيره پاداش </t>
  </si>
  <si>
    <t xml:space="preserve">فروش و درآمدهاي عملياتي </t>
  </si>
  <si>
    <t xml:space="preserve">سند حذف معامله با شركت بيمه </t>
  </si>
  <si>
    <t>از جمله ریسک های که  برای شرکت با اهمیت می با شد می توان به ریسک استفاده از تکنیک های جدید بازاریابی، ریسک ورود رقبای جدید ومزیت های رقابتی توسط آنان، ریسک تحریم های اقتصادی ،پیامدهای شیوع ویروس کرونا ،ریسک نرخ بهره و ریسک تجاری بوده که همواره برنامه ریزی لازم برای مدیريت این ریسک ها و حداقل رسانیدن آن ها توسط شرکت درحال حاضر امکان پذیر نگردیده است.</t>
  </si>
  <si>
    <t>ساير دريافتني ها</t>
  </si>
  <si>
    <t>عملیات این شرکت ممکن است تحت تاثیر شیوع اخیر بیماری ویروس کرونا 2019 (کوید 19) باشد که به عنوان یک بیماری همه گیر معرفی شد. اختلال نهایی که ممکن است در اثر شیوع بیماری ایجاد شود، نامشخص است. با این حال، این موضوع ممکن است بر وضعیت مالی شرکت، عملیات و جریان های نقدی آن موثر باشد.</t>
  </si>
  <si>
    <t>18</t>
  </si>
  <si>
    <t>-1-3-1</t>
  </si>
  <si>
    <t xml:space="preserve">محاسبه سهم منافع فاقد حق كنترل </t>
  </si>
  <si>
    <t xml:space="preserve">سرمايه </t>
  </si>
  <si>
    <t xml:space="preserve">اندوخته </t>
  </si>
  <si>
    <t xml:space="preserve">سود و زيان انباشته </t>
  </si>
  <si>
    <t xml:space="preserve">مبلغ </t>
  </si>
  <si>
    <t xml:space="preserve">درصد سهم  </t>
  </si>
  <si>
    <t xml:space="preserve">مانده </t>
  </si>
  <si>
    <t xml:space="preserve">پرداختني به خدمات تجارت </t>
  </si>
  <si>
    <t xml:space="preserve">دريافتني از بيمه تجارت </t>
  </si>
  <si>
    <t xml:space="preserve">مغايرت </t>
  </si>
  <si>
    <t>سود خالص گزارش شده در صورت‌های مالی 1399/06/31</t>
  </si>
  <si>
    <t>سود و زيان جامع منتهي به 1399/06/31</t>
  </si>
  <si>
    <t xml:space="preserve">سود سهام </t>
  </si>
  <si>
    <t>مانده در 1399/06/31</t>
  </si>
  <si>
    <t>از آنجاییکه اجزای تشکیل دهنده صورت سودو زیان جامع محدود به زيان خالص دوره مي باشد لذا صورت سود و زیان جامع ارایه نشده است .</t>
  </si>
  <si>
    <t>تغييرات حقوق مالكانه دوره شش ماهه منتهي به 1399/06/31</t>
  </si>
  <si>
    <t>تغییرات حقوق مالکانه دوره شش ماهه منتهي  به 1400/06/31</t>
  </si>
  <si>
    <t>با توجه به لازم الجرا شدن استاندارد حسابداري 35 با عنوان ماليات بر درامد از مورخ 1399/01/01 لذا اجراي استاندارد مذكور آثار بااهميتي بر صورتهاي مالي شركت نداشته است. .</t>
  </si>
  <si>
    <t>7-1</t>
  </si>
  <si>
    <t>7-2</t>
  </si>
  <si>
    <t>7-3</t>
  </si>
  <si>
    <t>هزینه های ثبتی ، مالياتي و جرایم</t>
  </si>
  <si>
    <t>-7-1</t>
  </si>
  <si>
    <t>-7-2</t>
  </si>
  <si>
    <t>-7-3</t>
  </si>
  <si>
    <t xml:space="preserve">سود سپرده های بانکی </t>
  </si>
  <si>
    <t>بهای تمام شده</t>
  </si>
  <si>
    <t>كاهش ارزش</t>
  </si>
  <si>
    <t xml:space="preserve">مدیریت سرمایه و ریسک ها </t>
  </si>
  <si>
    <t xml:space="preserve">رويداد هاي بعد از تاريخ صورت وضعيت مالي </t>
  </si>
  <si>
    <t xml:space="preserve">افزايش در ميزان حقوق و مزاياو اضافه كار و بيمه پرسنل تحت تاثير افزايش حقوق و دستمزد مطابق قانون كاروهمچنين ناشي از قرارداد منعقد شده با كارفرمايان  بوده است و همچنين افزايش مزاياي غيرنقدي نيز متاثر از همين امر مي باشد. </t>
  </si>
  <si>
    <t xml:space="preserve">تعهدات و بدهي‌هاي احتمالي </t>
  </si>
  <si>
    <t xml:space="preserve">رويداد هايي كه بعد از تاريخ صورت وضعيت مالي تا تاريخ تاييد صورتهاي مالي اتفاق افتاده و مستلزم تعديل اقلام صورتهاي مالي بوده باشد، رخ نداده است . </t>
  </si>
  <si>
    <t>6-2-</t>
  </si>
  <si>
    <t>عمده سپرده بیمه بابت سپرده کسر شده از قراردادهای تاسیسات و ایران کیش وسایر شرکتها بوده که پس از اخذ مفاصا حساب تامین اجتماعی  تسويه می گردد. که تا تاریخ تهیه صورتهای مالی 35 میلیارد ریال وصول شده است .(بابت شرکت ایران کیش)</t>
  </si>
  <si>
    <t>قالب سپرده حسن انجام كار بابت سپرده مکسوره از قرارداد تاسیسات و ایران کیش بوده که پس از اتمام قرارداد ها مسترد می گردد.که تا تاریخ تهیه صورتهای مالی 35 میلیارد ریال وصول شده است .(بابت شرکت ایران کیش)</t>
  </si>
  <si>
    <t>21-5</t>
  </si>
  <si>
    <t>21-6</t>
  </si>
  <si>
    <t>21-7</t>
  </si>
  <si>
    <t>-9-3</t>
  </si>
  <si>
    <t>سایر بدهی ها مربوط به وام ها و مساعده ها و اقساط کارکنان می باشد که این بدهی ها در حقوق ماهانه پرسنل و تسویه حساب های کارکنان وصول خواهد شد.</t>
  </si>
  <si>
    <t xml:space="preserve">سود (زیان) قبل از احتساب سهم گروه از سود شرکتهای وابسته </t>
  </si>
  <si>
    <t xml:space="preserve">سهم گروه از سود (زیان) شرکت وابسته </t>
  </si>
  <si>
    <t xml:space="preserve">سود و زیان( قبل )از مالیات </t>
  </si>
  <si>
    <t>سوذ انباشته ابتدا دوره</t>
  </si>
  <si>
    <t xml:space="preserve">سود قابل تقسیم(سود و زيان) بيمه تجارت </t>
  </si>
  <si>
    <t xml:space="preserve">سهم سود شركت وابسته </t>
  </si>
  <si>
    <t>مانده در 1400/01/01</t>
  </si>
  <si>
    <t xml:space="preserve">سود خالص </t>
  </si>
  <si>
    <t>منافع ايجاد شده اقليت</t>
  </si>
  <si>
    <t>ساير تغييرات</t>
  </si>
  <si>
    <t>سایر دریافتنی ها</t>
  </si>
  <si>
    <t>(زیان) سود خالص گزارش شده در صورتهای مالی منتهی به 1400/06/31</t>
  </si>
  <si>
    <t>دریافت های نقدی حاصل ازسود سهام</t>
  </si>
  <si>
    <t>پرداخت نقدی بابت سود سهام به مالکان شرکت اصلی</t>
  </si>
  <si>
    <t>سود ناشی از فروش دارایی های ثابت مشهود</t>
  </si>
  <si>
    <t xml:space="preserve">اقل بهاى تمام شده و خالص ارزش فروش هر یک از سرمايه‌گذاري‌ها </t>
  </si>
  <si>
    <t>6-2</t>
  </si>
  <si>
    <t>مانده در ابتدای سال 1400</t>
  </si>
  <si>
    <t>-13-1</t>
  </si>
  <si>
    <t xml:space="preserve">شرکت و گروه </t>
  </si>
  <si>
    <t>در اجراي مفاد مواد 140 و 238 اصلاحيه قانون تجارت مصوب سال 1347، مبلغ  1.100 میلیون ريال از محل سود قابـل تخصيـص سنوات قبل (شرکت 1.184میلیون ریال و شرکتهای فرعی 100 میلیون ريال ) به اندوختـه قانوني منتقـل شـده است. به مـوجب مفـاد مواد يادشـده تا رسيـدن مانده اندوختـه قانـوني به 10 درصد سرمايه همان شركت، انتقـال يك بيستم از سود خالص هر سال به اندوخته فوق الذكر الزامي است. اندوختـه قانوني قابل انتقال به سـرمايه نيست و جز در هنگام انحلال شـركت، قابل تقسيم بين سهامداران نمي باشد.</t>
  </si>
  <si>
    <t>21-8</t>
  </si>
  <si>
    <t>تعدیل ذخیره مالیات عملکرد سال قبل</t>
  </si>
  <si>
    <t>مانده سود سهام سال 1398 مبلغ 422 ميليون ريال و سال 1397 مبلغ 1.000 ريال بوده است .که در سال 1400 تماما پرداخت و تسویه شده است .</t>
  </si>
  <si>
    <t>ریسک اعتباری به ریسکی اشاره دارد که طرف های قرارداد در ایفای تعهدات قراردادی خود ناتوان باشند و در نهایت منجر به زیان مالی برای شرکت شود . لذا شرکت ازبابت بازیافت وجوه قراردادهای ارائه خدمات نیروی انسانی ارائه شده در شرایط فعلی با مورد خاصی مواجه نیست.وعمده مطالبات از بانک تجارت بوده و فاقد رسک اعتباری در هزینه وصول می باشد وضعیت آن بطور خلاصه به شرح ارائه می گردد.</t>
  </si>
  <si>
    <t>-12-4</t>
  </si>
  <si>
    <t>خلاصه اطلاعات مالی شرکتهای وابسته گروه به شرح زیر است</t>
  </si>
  <si>
    <t>جمع دارایی ها</t>
  </si>
  <si>
    <t>جمع درآمدها</t>
  </si>
  <si>
    <t>سود(زیان) خالص</t>
  </si>
  <si>
    <t>شرکت توسعه پیگرد صادق</t>
  </si>
  <si>
    <t xml:space="preserve">پرداخت سود سهام </t>
  </si>
  <si>
    <t>مانده  در 1400/01/01</t>
  </si>
  <si>
    <t>دریافت بابت فروش دارایی های ثابت مشهود</t>
  </si>
  <si>
    <t>هدف شرکت  ازمدیریت سرمایه خود حصول اطمینان از حداکثر کردن بازده ذینفعان از طریق بهینه سازی تعادل بدهی و سرمایه، در راستای  تداوم فعالیت می باشد. ساختار سرمایه شرکت از خالص بدهی و حقوق مالکانه تشکیل می شود . حال آنکه شرکت در خصوص ادامه فعالیت های عملیاتی وبازیافت داراییها وتسویه بدهیها در روال عادی فعالیت تجاری علی الرغم پایین بودن سرمایه ثبتی با مشکل خاصی مواجه نبوده است  و تامین سرمایه در گردش از بابت پرداخت های پرسنلی توسط سهامدار عمده انجام گرفته است.شرکت یک محدوده هدف در دستیابی به نسبت اهرمی به میزان 20 تا 200 درصد داردکه در 6ماهه به دلیل افزایش بدهی ها کاهش نقد و کاهش حقوق ماکانه ، در محدوده هدف قرارندارد و نسبت به سال قبل این نسبت افزایش یافته که شرکت در نظر دارد با تسویه بدهی ها و افزایش سود آوری تا پایان سال 1400 به محدوده هدف دست یابد.</t>
  </si>
  <si>
    <t>طرف یکسال</t>
  </si>
  <si>
    <t>29-2-1</t>
  </si>
  <si>
    <t>شش ماهه منتهی به 1400/09/30</t>
  </si>
  <si>
    <t>صورتهای مالی تلفیق گروه و شرکت</t>
  </si>
  <si>
    <t>0</t>
  </si>
  <si>
    <t>5-1</t>
  </si>
  <si>
    <t>بیمه تکمیلی</t>
  </si>
  <si>
    <t>حق الزحمه</t>
  </si>
  <si>
    <t xml:space="preserve">سپرده بيمه </t>
  </si>
  <si>
    <t xml:space="preserve">سپرده حسن انجام كار </t>
  </si>
  <si>
    <t>حافظ اموال</t>
  </si>
  <si>
    <t xml:space="preserve"> سایر </t>
  </si>
  <si>
    <t>اشخاص (اقساط-پرسنل و.....)</t>
  </si>
  <si>
    <t>1400/09/30</t>
  </si>
  <si>
    <t>كاهش در هزينه هاي حقوق و دستمزد بابت اصلاح مراكز هزينه پرسنل در سيستم نرم افزاري بوده و مراكز هزينه سرپرستان در قرارداد هاي مربوطه تغيير يافته است .</t>
  </si>
  <si>
    <t>در تاریخ 30آذر1400</t>
  </si>
  <si>
    <t>24-</t>
  </si>
  <si>
    <t>15</t>
  </si>
  <si>
    <t>16</t>
  </si>
  <si>
    <t>19</t>
  </si>
  <si>
    <t>-18-1</t>
  </si>
  <si>
    <t>-19-1</t>
  </si>
  <si>
    <t>-20-1</t>
  </si>
  <si>
    <t xml:space="preserve">صورتهای مالی </t>
  </si>
  <si>
    <t>2</t>
  </si>
  <si>
    <t>3</t>
  </si>
  <si>
    <t>5-درآمدهاي عملياتي</t>
  </si>
  <si>
    <t>تاسيسات</t>
  </si>
  <si>
    <t>(تجدید ارائه شده )</t>
  </si>
  <si>
    <t>از آنجاییکه اجزای تشکیل دهنده صورت سودو زیان جامع محدود به سود خالص دوره و تعدیلات سنواتی مي باشد لذا صورت سود و زیان جامع ارایه نشده است .</t>
  </si>
  <si>
    <t>سود (زیان) انباشته</t>
  </si>
  <si>
    <t>-3-3-2</t>
  </si>
  <si>
    <t>-3-4-2-1</t>
  </si>
  <si>
    <t>-3-6-3</t>
  </si>
  <si>
    <t>-3-6-4</t>
  </si>
  <si>
    <t>-3-6-5</t>
  </si>
  <si>
    <t>-3-8-1</t>
  </si>
  <si>
    <t>-3-8-2</t>
  </si>
  <si>
    <t>5-2- جدول درآمدهای عملیاتی  به شرح زیر است:(  مبلغ میلیون ریال )</t>
  </si>
  <si>
    <t>عمده هزينه هاي مذكور بابت كارمزد بانكي و جرائم مربوط به تقسیط ماليات ارزش افزوده مي باشد .</t>
  </si>
  <si>
    <t>تعداد سهام</t>
  </si>
  <si>
    <t>11-1</t>
  </si>
  <si>
    <t xml:space="preserve"> 14-1</t>
  </si>
  <si>
    <t>14-2</t>
  </si>
  <si>
    <t>14-3</t>
  </si>
  <si>
    <t>-14-1-1</t>
  </si>
  <si>
    <t>-14-2</t>
  </si>
  <si>
    <t>-14-3</t>
  </si>
  <si>
    <t xml:space="preserve">مانده ابتداي دوره </t>
  </si>
  <si>
    <t xml:space="preserve">مصرف </t>
  </si>
  <si>
    <t xml:space="preserve">برگشت ذخيره استفاده نشده </t>
  </si>
  <si>
    <t xml:space="preserve">مانده پايان دوره </t>
  </si>
  <si>
    <t xml:space="preserve">مانده پايان سال </t>
  </si>
  <si>
    <t xml:space="preserve">ميليون  ريال </t>
  </si>
  <si>
    <t xml:space="preserve">ذخيره عيدي </t>
  </si>
  <si>
    <t xml:space="preserve">ذخيره حسابرسي </t>
  </si>
  <si>
    <t xml:space="preserve">ساير ذخاير </t>
  </si>
  <si>
    <t>18-</t>
  </si>
  <si>
    <t xml:space="preserve">ذخيره مزاياي پايان خدمت كاركنان </t>
  </si>
  <si>
    <t xml:space="preserve">مانده در ابتداي سال </t>
  </si>
  <si>
    <t xml:space="preserve">پرداخت شده طي سال </t>
  </si>
  <si>
    <t xml:space="preserve">ذخيره تامين شده </t>
  </si>
  <si>
    <t>در حال رسيدگي</t>
  </si>
  <si>
    <t>اصلاحات اشتباهات</t>
  </si>
  <si>
    <t>تعديل پيش پرداخت ماليات سنواتي</t>
  </si>
  <si>
    <t>ماليات و عوارض ارزش افزوده سال 98</t>
  </si>
  <si>
    <t>ماليات حقوق سال 98</t>
  </si>
  <si>
    <t>-22-1</t>
  </si>
  <si>
    <t>107%</t>
  </si>
  <si>
    <t>سایر اشخاص وابسته (بيمه تجارت وپرديس گلستان)</t>
  </si>
  <si>
    <t>17</t>
  </si>
  <si>
    <t>افزايش هزينه هداياي و تبليغات بابت پرداختهای صورت گرفته بابت تشویق پرسنل مطابق صورتجلسه شماره 285 مورخ 1400/02/26 می باشد.</t>
  </si>
  <si>
    <t>بدهی به بيمه ايران بابت اقساط بيمه تكميلي پرسنل كسر شده در حقوق آذر ماه بوده و در ماه دي تسويه شده است .</t>
  </si>
  <si>
    <t>اصلاح اشتباهات (یادداشت 23)</t>
  </si>
  <si>
    <t>بدهی به وزارت دارائی عمدتاً از بابت 9% مالیات ارزش افزوده 3 ماهه سوم  سال 1400 بوده که در موعد قانونی دی ماه سال 1400به سازمان امور مالياتي پرداخت شده است .</t>
  </si>
  <si>
    <t xml:space="preserve">عمده بدهی به سازمان تامین اجتماعی شامل حق بیمه سهم کارفرما و کارمند آذرماه می باشد که تا تاریخ تهیه گزارش تسویه گردیده است.  . </t>
  </si>
  <si>
    <t>23-</t>
  </si>
  <si>
    <t>تا تاريخ تهيه صورتهاي مالي بيش از 418.497 میلیون ريال‌ از مطالبات وصول شده است .</t>
  </si>
  <si>
    <t>از مطالبات سررسید شده مبلغ 494.721 میلیون ریال تا تاریخ تهیه صورتهای مالی وصول شده است .</t>
  </si>
  <si>
    <t xml:space="preserve">بدهي هاي غير جاري </t>
  </si>
  <si>
    <t xml:space="preserve">جمع بدهي هاي غير جاري </t>
  </si>
  <si>
    <t>جمع بدهي ها</t>
  </si>
  <si>
    <t>111%</t>
  </si>
  <si>
    <t>23-1</t>
  </si>
  <si>
    <t xml:space="preserve">پیش پرداخت مالیات تکلیفی سنواتی مطابق مصوبه 288 مورخ 1400/04/07 هیات مدیره به سرفصل تعدیلات سنواتی انتقال یافت </t>
  </si>
  <si>
    <t xml:space="preserve">رسیدگی مالیاتی شرکت مربوط به سال 98 در سال 99 آغاز و با توجه به اینکه برای حقوق و ارزش افزوده برگه تشخیص صادر نشده بود ذخیره ای در دفاتر ثبت نگردیده است. </t>
  </si>
  <si>
    <t>-23-1</t>
  </si>
  <si>
    <t>تجدید ارائه شده</t>
  </si>
  <si>
    <t>1399/01/01</t>
  </si>
  <si>
    <t xml:space="preserve">سرمایه گذاری کوتاه مدت </t>
  </si>
  <si>
    <t xml:space="preserve">تجدید ارائه شده </t>
  </si>
  <si>
    <t xml:space="preserve">سود سهام پیشنهادی </t>
  </si>
  <si>
    <t xml:space="preserve">تقسیم حداقل 10 درصد سود خالص طبق ماده 90 اصلاحیه قانون تجارت </t>
  </si>
  <si>
    <t>-29</t>
  </si>
  <si>
    <t xml:space="preserve">کارکنان اداری </t>
  </si>
  <si>
    <t xml:space="preserve">کارکنان قراردادی </t>
  </si>
  <si>
    <t xml:space="preserve">کل کارکنان </t>
  </si>
  <si>
    <t xml:space="preserve">تخصیص اندوخته قانونی </t>
  </si>
  <si>
    <t xml:space="preserve">اندوخته قانونی </t>
  </si>
  <si>
    <t xml:space="preserve">در اجرای مفاد ماده 140 و 238 اصلاحیه قانون تجارت مصوب سال 1347، مبلغ 3،491  میلیون ریال از محل سود قابل تخصیص به اندوخته قانونی منتقل شده است. به موجب مفاد مواد یاد شده تا رسیدن مانده اندوخته قانونی به 10درصد سرمایه شرکت، انتقال یک بیستم از سود خالص هر سا به اندوخته قانونی الزامی می باشد. اندوخته قانونی قابل انتقال به سرمایه نیست و جز در هنگام انحلال شرکت قابل تقسیم بین سهامداران نمی باشد. </t>
  </si>
  <si>
    <t>-18-2</t>
  </si>
  <si>
    <t>-18-3</t>
  </si>
  <si>
    <t>-18-4</t>
  </si>
  <si>
    <t>-18-5</t>
  </si>
  <si>
    <t>-18-6</t>
  </si>
  <si>
    <t>-18-7</t>
  </si>
  <si>
    <t>-18-8</t>
  </si>
  <si>
    <t>-20</t>
  </si>
  <si>
    <t>-24-1</t>
  </si>
  <si>
    <t>-24-2</t>
  </si>
  <si>
    <t>-24-3</t>
  </si>
  <si>
    <t>23</t>
  </si>
  <si>
    <t>25</t>
  </si>
  <si>
    <t>مبلغ دفتری در 1399/01/01</t>
  </si>
  <si>
    <t>تعديل پيش پرداخت ماليات سنواتي (یادداشت 24)</t>
  </si>
  <si>
    <t>پیش پرداخت سرمايه ای</t>
  </si>
  <si>
    <t>دريافت نقدي بابت فروش داراييهای ثابت مشهود</t>
  </si>
  <si>
    <t>دريافت هاي نقدي حاصل از سود سهام</t>
  </si>
  <si>
    <t xml:space="preserve">دریافت های نقدی حاصل از واگذاری دارایی ها </t>
  </si>
  <si>
    <t xml:space="preserve">دریافت نقدی حاصل از واگذاری سرمایه گذاریها </t>
  </si>
  <si>
    <t>26-</t>
  </si>
  <si>
    <t>26-1-مدیریت سرمایه</t>
  </si>
  <si>
    <t>26-2-نسبت اهرمی</t>
  </si>
  <si>
    <t>26-3- اهداف مدیریت ریسک مالی</t>
  </si>
  <si>
    <t>26-4- ریسک بازار</t>
  </si>
  <si>
    <t>26-5- مديريت ريسك اعتباري</t>
  </si>
  <si>
    <t>26-6- مديريت ريسك نقدينگي</t>
  </si>
  <si>
    <t>26-7- ريسك قانوني</t>
  </si>
  <si>
    <t>26-8- ريسك ارز</t>
  </si>
  <si>
    <t>26-9- سايرريسك ها</t>
  </si>
  <si>
    <t>26-9-1-</t>
  </si>
  <si>
    <t>27-1- معاملات شركت اصلي با اشخاص وابسته طی دوره مورد گزارش</t>
  </si>
  <si>
    <t xml:space="preserve">27-2-مانده حسابهای نهائی اشخاص وابسته شركت اصلي </t>
  </si>
  <si>
    <t>28-</t>
  </si>
  <si>
    <t xml:space="preserve">28-1- شرکت در تاریخ صورت وضعيت مالي فاقد هرگونه تعهدات سرمایه ای می باشد. </t>
  </si>
  <si>
    <t>28-2- بدهیهای احتمالی به شرح زیر است:</t>
  </si>
  <si>
    <t>-30</t>
  </si>
  <si>
    <t>6-32</t>
  </si>
  <si>
    <t>24-1</t>
  </si>
  <si>
    <t>24-2</t>
  </si>
  <si>
    <t>24-3</t>
  </si>
  <si>
    <t>28-2-1</t>
  </si>
  <si>
    <t>18-1</t>
  </si>
  <si>
    <t>18-2</t>
  </si>
  <si>
    <t>18-3</t>
  </si>
  <si>
    <t>18-4</t>
  </si>
  <si>
    <t>18-5</t>
  </si>
  <si>
    <t>18-6</t>
  </si>
  <si>
    <t>18-7</t>
  </si>
  <si>
    <t>18-8</t>
  </si>
  <si>
    <t>شرکت نمونه (سهامی خاص)</t>
  </si>
  <si>
    <t>دوره مالی منتهی به 1400/12/29</t>
  </si>
  <si>
    <t xml:space="preserve"> دوره مالی منتهی به 29 اسفند 1400</t>
  </si>
  <si>
    <t>صورتهای مالی اساسی شرکت نمونه (سهامی خاص)</t>
  </si>
  <si>
    <t xml:space="preserve">صورتهای مالی شركت طبق استانداردهای حسابداری تهیه شده و در تاریخ .................... به تایید هیات مدیره شرکت رسیده است. </t>
  </si>
  <si>
    <t xml:space="preserve">بموجب ماده 2 اساسنامه موضوع فعالیت شرکت عبارتست از:
</t>
  </si>
  <si>
    <t xml:space="preserve">الف </t>
  </si>
  <si>
    <t xml:space="preserve">ب </t>
  </si>
  <si>
    <t>ج</t>
  </si>
  <si>
    <t>5-3-</t>
  </si>
  <si>
    <t>سود فروش دارايي ثابت بابت فروش ........ مي باشد .</t>
  </si>
  <si>
    <t>سایر درآمدها از بابت دریافت کارمزد قرارداد ................... می باشد .</t>
  </si>
  <si>
    <t>عمده افزايش دارايي هاي ثابت بابت خريد....................... مي باشد .</t>
  </si>
  <si>
    <t>تنها دارايي واگذار شده فروش .................. مي باشد .</t>
  </si>
  <si>
    <t xml:space="preserve">شرکت الف </t>
  </si>
  <si>
    <t xml:space="preserve">شرکت ب </t>
  </si>
  <si>
    <t xml:space="preserve">شرکت ج </t>
  </si>
  <si>
    <t xml:space="preserve">شرکت د </t>
  </si>
  <si>
    <t xml:space="preserve">شرکت پ </t>
  </si>
  <si>
    <t xml:space="preserve">شرکت ر </t>
  </si>
  <si>
    <t>د</t>
  </si>
  <si>
    <t xml:space="preserve">ه </t>
  </si>
  <si>
    <t>ر</t>
  </si>
  <si>
    <t xml:space="preserve">آوا </t>
  </si>
  <si>
    <t xml:space="preserve">شرکت بنیان </t>
  </si>
  <si>
    <t xml:space="preserve">موسسه محبت </t>
  </si>
  <si>
    <t xml:space="preserve">شرکت رهاورد </t>
  </si>
  <si>
    <t>شرکت البرز</t>
  </si>
  <si>
    <t>مانده طلب از شرکت الف  از بابت موضوع صورتحسابهاي خدمات ارائه شده به شرح زیر می باشد:</t>
  </si>
  <si>
    <t xml:space="preserve">تا تاريخ تهيه صورتهاي مالي مبلغ  28.835 میلیون ریال، از مطالبات شرکت .....وصول شده است. </t>
  </si>
  <si>
    <t>موجودي نزد بانک......- ریالی</t>
  </si>
  <si>
    <t>موجودی نزد بانک .....- ریالی</t>
  </si>
  <si>
    <t xml:space="preserve">ج </t>
  </si>
  <si>
    <t xml:space="preserve">د </t>
  </si>
  <si>
    <t xml:space="preserve">بیمه </t>
  </si>
  <si>
    <t xml:space="preserve">شرکت پوشاک </t>
  </si>
  <si>
    <t xml:space="preserve">شرکت آلوار </t>
  </si>
  <si>
    <t>ذخیره عیدی مربوط به عیدی  پرسنل بوده که مطابق قانون کار درپایان هر سال با پرسنل تسویه خواهد شد .</t>
  </si>
  <si>
    <t>مانده فوق مربوط به باقيمانده پیش دریافت اخذ شده از شرکت الف   بابت قرارداد تامین نیروی انسانی می باشد که با صورت وضعیت های آتی تسویه خواهد شود.</t>
  </si>
  <si>
    <t>صورتحساب اسفند ماه شرکت .....  در سال 99 دوبار ثبت گردیده و در سال جاری اصلاح شد</t>
  </si>
  <si>
    <t xml:space="preserve"> به پیوست صورتهای مالی  شرکت نمونه (سهامی خاص) مربوط به دوره مالی منتهی به 29 اسفند 1400 تقديم مي گردد.</t>
  </si>
  <si>
    <t xml:space="preserve">اصلاح درآمد شرکت الف </t>
  </si>
  <si>
    <t>مانده در 1400/12/29</t>
  </si>
  <si>
    <t xml:space="preserve">جمع کل </t>
  </si>
  <si>
    <t xml:space="preserve">استهلاک انباشته داراییهای نامشهود </t>
  </si>
  <si>
    <t xml:space="preserve">استهلاک انباشته داراییهای مشهود </t>
  </si>
  <si>
    <t xml:space="preserve">ذخیره مطالبات مشکوک الاوصول </t>
  </si>
  <si>
    <t xml:space="preserve">مانده انتهای بس </t>
  </si>
  <si>
    <t>مانده انتهای بد</t>
  </si>
  <si>
    <t xml:space="preserve">گردش بستانکار </t>
  </si>
  <si>
    <t xml:space="preserve">گردش بدهکار </t>
  </si>
  <si>
    <t>مانده اول بس</t>
  </si>
  <si>
    <t>مانده اول بد</t>
  </si>
  <si>
    <t>1400/12/29</t>
  </si>
  <si>
    <t xml:space="preserve">محمد رحمانی </t>
  </si>
  <si>
    <t xml:space="preserve">مدیر عامل </t>
  </si>
  <si>
    <t>سود و(زيان) عملياتى</t>
  </si>
  <si>
    <t>مبلغ دفتري در 1400/12/29</t>
  </si>
  <si>
    <t>مبلغ دفتری در 1400/12/29</t>
  </si>
  <si>
    <t xml:space="preserve">سرمایـه شرکت در تاریخ 1400/12/29 به مبلغ300.000میلیون ریال (شامل 30.000.000 سهم 10هزار ریالی با نام تمام پرداخت شده میباشد) است. 
تركيب سهامداران در تاريخ صورت وضعیت مالی بشرح زیر است :        </t>
  </si>
  <si>
    <t>ذخیره مزایای پایان خدمت کارکنان مربوط به سنوات 12 ماهه اول پرسنل بوده که مطابق قانون کار درپایان هر سال با پرسنل تسویه خواهد شد .</t>
  </si>
  <si>
    <t>تغییرات حقوق مالکانه دوره 12 ماهه منتهی به 1400/12/29</t>
  </si>
  <si>
    <t>سود خالص گزارش شده در صورتهای مالی دوره مالی منتهی به 1400/12/29</t>
  </si>
  <si>
    <t>درآمد عملیاتی - ارائه خدمات نیروی انسانی- وابسته</t>
  </si>
  <si>
    <t>درآمد عملیاتی - ارائه خدمات نیروی انسانی - گروه</t>
  </si>
  <si>
    <t>درآمد عملیاتی - ارائه خدمات نیروی انسانی - مشتریان</t>
  </si>
  <si>
    <t>بهای تمام شده - حقوق و مزایا</t>
  </si>
  <si>
    <t>بهای تمام شده - اضافه کاری</t>
  </si>
  <si>
    <t>بهای تمام شده - بیمه 23%</t>
  </si>
  <si>
    <t>بهای تمام شده - عیدی و پاداش</t>
  </si>
  <si>
    <t>بهای تمام شده - کمکهای غیر نقدی</t>
  </si>
  <si>
    <t>بهای تمام شده - سنوات خدمت کارکنان</t>
  </si>
  <si>
    <t>بهای تمام شده - بن نقدی</t>
  </si>
  <si>
    <t>بهای تمام شده - حق اولاد</t>
  </si>
  <si>
    <t>بهای تمام شده - خواربار و مسکن</t>
  </si>
  <si>
    <t>بهای تمام شده - مرخصی</t>
  </si>
  <si>
    <t>بهای تمام شده - پس انداز سهم کارفرما</t>
  </si>
  <si>
    <t>بهای تمام شده - بیمه تکمیلی</t>
  </si>
  <si>
    <t>بهای تمام شده - تاسیسات</t>
  </si>
  <si>
    <t>بهای تمام شده - مواد مصرفی</t>
  </si>
  <si>
    <t>بهای تمام شده - سایر</t>
  </si>
  <si>
    <t>هزینه عمومی و اداری - حقوق و دستمزد</t>
  </si>
  <si>
    <t>هزینه عمومی و اداری - بیمه سهم کارفرما</t>
  </si>
  <si>
    <t>هزینه عمومی و اداری - کمک غیر نقدی</t>
  </si>
  <si>
    <t>هزینه عمومی و اداری - بازخرید سنوات کارکنان</t>
  </si>
  <si>
    <t>هزینه عمومی و اداری - عیدی و پاداش</t>
  </si>
  <si>
    <t>هزینه عمومی و اداری - بازخرید مرخصی</t>
  </si>
  <si>
    <t>هزینه عمومی و اداری - حق الزحمه</t>
  </si>
  <si>
    <t>هزینه عمومی و اداری - استهلاک دارایی</t>
  </si>
  <si>
    <t>هزینه عمومی و اداری - اجاره و شارژ</t>
  </si>
  <si>
    <t>هزینه عمومی و اداری - حسابرسی</t>
  </si>
  <si>
    <t>هزینه عمومی و اداری - هدایا و تبلیغات</t>
  </si>
  <si>
    <t>هزینه عمومی و اداری - تعمیر و نگهداری</t>
  </si>
  <si>
    <t>هزینه عمومی و اداری - آب و برق و تلفن و گاز</t>
  </si>
  <si>
    <t>هزینه عمومی و اداری - پذیرایی و آبدارخانه</t>
  </si>
  <si>
    <t>هزینه عمومی و اداری - مالی و کارمزد</t>
  </si>
  <si>
    <t>هزینه عمومی و اداری - سوخت</t>
  </si>
  <si>
    <t>هزینه عمومی و اداری - ایاب و ذهاب</t>
  </si>
  <si>
    <t>هزینه عمومی و اداری - مواد مصرفی</t>
  </si>
  <si>
    <t>هزینه عمومی و اداری - حق اعضا هیئت مدیره</t>
  </si>
  <si>
    <t>هزینه عمومی و اداری - مطبوعات و ملزومات</t>
  </si>
  <si>
    <t>هزینه عمومی و اداری - رفاهی ورزشی</t>
  </si>
  <si>
    <t>هزینه عمومی و اداری - آموزش</t>
  </si>
  <si>
    <t>هزینه عمومی و اداری - بیمه دارایی ها</t>
  </si>
  <si>
    <t>هزینه عمومی و اداری - سایر</t>
  </si>
  <si>
    <t>سایر درآمد غیر عملیاتی - سود سهام</t>
  </si>
  <si>
    <t>سایر درآمد غیر عملیاتی - سود سپرده</t>
  </si>
  <si>
    <t>سایر درآمد غیر عملیاتی - سایر</t>
  </si>
  <si>
    <t>سایر درآمد غیر عملیاتی - سود فروش دارایی</t>
  </si>
  <si>
    <t>هزینه اندوخته قانونی</t>
  </si>
  <si>
    <t>هزینه مالیات دوره</t>
  </si>
  <si>
    <t>سود سهام مصوب پرداختنی</t>
  </si>
  <si>
    <t>سیراف حساب: مرکز فروش، آموزش و خدمات حسابداری و مالیات</t>
  </si>
  <si>
    <t>جهت اطلاع از جدید ترین مباحث مالی و مالیاتی در اینستاگرام سیراف حساب کلیک کنید</t>
  </si>
  <si>
    <t>برا ی دریافت به روز ترین  مطالب کاربردی حسابداری و مالیات در تلگرام سیراف حساب کلیک کنید</t>
  </si>
  <si>
    <t>جهت مطالعه توضیحات بیشتر در مورد این فایل وجزوات کامل تهیه و تنظیم صورت های مالی روی این لینک کلیک کنید</t>
  </si>
  <si>
    <t>تراز زمایشی کل</t>
  </si>
  <si>
    <t>شرکت نمونه</t>
  </si>
  <si>
    <t>تراز کل</t>
  </si>
  <si>
    <r>
      <t xml:space="preserve">دارایی ثابت مشهود  تا مبلغ </t>
    </r>
    <r>
      <rPr>
        <b/>
        <sz val="12"/>
        <color rgb="FFFF0000"/>
        <rFont val="B Nazanin"/>
        <charset val="178"/>
      </rPr>
      <t>6.940</t>
    </r>
    <r>
      <rPr>
        <b/>
        <sz val="12"/>
        <rFont val="B Nazanin"/>
        <charset val="178"/>
      </rPr>
      <t>میلیون ریال تحت پوشش بیمه ای هستند .توضیح اینکه ساختمان خریداری شده در سال قبل ، در حال حاضر غیر قابل استفاده بوده و هیات مدیره شرکت در نظر دارد در سالهای آتی آنرا مرمت و باز سازی نموده و لذا دارای پوشش بیمه ای نیست .</t>
    </r>
  </si>
  <si>
    <r>
      <t xml:space="preserve">کاهش پیش پرداخت های شرکت اصلی بابت تعدیل پیش پرداخت های مالیات تکلیفی سالهای </t>
    </r>
    <r>
      <rPr>
        <b/>
        <sz val="12"/>
        <color theme="1"/>
        <rFont val="B Nazanin"/>
        <charset val="178"/>
      </rPr>
      <t>87-93 به طرفیت حساب تعدیلات سنواتی</t>
    </r>
    <r>
      <rPr>
        <sz val="12"/>
        <color theme="1"/>
        <rFont val="B Nazanin"/>
        <charset val="178"/>
      </rPr>
      <t xml:space="preserve"> مطابق با مصوبه هیات مدیره می باشد .</t>
    </r>
  </si>
  <si>
    <r>
      <t>افزايش (کاهش) ذخائر وپرداختني‌هاي عملياتي</t>
    </r>
    <r>
      <rPr>
        <vertAlign val="superscript"/>
        <sz val="12"/>
        <color theme="1"/>
        <rFont val="B Nazanin"/>
        <charset val="17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</si>
</sst>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 * #,##0.00_-&quot;ريال&quot;_ ;_ * #,##0.00\-&quot;ريال&quot;_ ;_ * &quot;-&quot;??_-&quot;ريال&quot;_ ;_ @_ "/>
    <numFmt numFmtId="43" formatCode="_ * #,##0.00_-_ ;_ * #,##0.00\-_ ;_ * &quot;-&quot;??_-_ ;_ @_ "/>
    <numFmt numFmtId="164" formatCode="_-* #,##0.00_-;_-* #,##0.00\-;_-* &quot;-&quot;??_-;_-@_-"/>
    <numFmt numFmtId="165" formatCode="_(* #,##0.00_);_(* \(#,##0.00\);_(* &quot;-&quot;??_);_(@_)"/>
    <numFmt numFmtId="166" formatCode="_(\ #,##0_);[Red]_(\(#,##0\);_(\ &quot;-&quot;_);_(@_)"/>
    <numFmt numFmtId="167" formatCode="_(* #,##0_);_(* \(#,##0\);_(* &quot;-&quot;??_);_(@_)"/>
    <numFmt numFmtId="168" formatCode="#,##0_-;[Red]\(#,##0\)"/>
    <numFmt numFmtId="169" formatCode="0.0"/>
    <numFmt numFmtId="170" formatCode="_(\ #\,##0_);[Red]_(\(#\,##0\);_(\ &quot;-&quot;_);_(@_)"/>
    <numFmt numFmtId="171" formatCode="_-* #,##0_-;_-* #,##0\-;_-* &quot;-&quot;??_-;_-@_-"/>
    <numFmt numFmtId="172" formatCode="0_);\(0\)"/>
    <numFmt numFmtId="173" formatCode="#,##0.0_);[Red]\(#,##0.0\)"/>
    <numFmt numFmtId="174" formatCode="0_);[Red]\(0\)"/>
    <numFmt numFmtId="175" formatCode="_ * #,##0_-_ ;_ * #,##0\-_ ;_ * &quot;-&quot;??_-_ ;_ @_ "/>
  </numFmts>
  <fonts count="119">
    <font>
      <sz val="11"/>
      <color theme="1"/>
      <name val="Calibri"/>
      <family val="2"/>
      <charset val="178"/>
      <scheme val="minor"/>
    </font>
    <font>
      <b/>
      <u/>
      <sz val="12"/>
      <name val="B Nazanin"/>
      <charset val="178"/>
    </font>
    <font>
      <b/>
      <u/>
      <sz val="10"/>
      <name val="B Nazanin"/>
      <charset val="178"/>
    </font>
    <font>
      <b/>
      <sz val="10"/>
      <name val="B Nazanin"/>
      <charset val="178"/>
    </font>
    <font>
      <b/>
      <sz val="11"/>
      <name val="B Nazanin"/>
      <charset val="178"/>
    </font>
    <font>
      <b/>
      <sz val="9"/>
      <name val="B Nazanin"/>
      <charset val="178"/>
    </font>
    <font>
      <b/>
      <sz val="12"/>
      <name val="B Nazanin"/>
      <charset val="178"/>
    </font>
    <font>
      <sz val="10"/>
      <name val="B Nazanin"/>
      <charset val="178"/>
    </font>
    <font>
      <sz val="12"/>
      <name val="B Nazanin"/>
      <charset val="178"/>
    </font>
    <font>
      <sz val="11"/>
      <name val="B Nazanin"/>
      <charset val="178"/>
    </font>
    <font>
      <sz val="9"/>
      <name val="B Nazanin"/>
      <charset val="178"/>
    </font>
    <font>
      <b/>
      <u/>
      <sz val="11"/>
      <name val="B Nazanin"/>
      <charset val="178"/>
    </font>
    <font>
      <sz val="10"/>
      <name val="Arial"/>
      <family val="2"/>
    </font>
    <font>
      <b/>
      <sz val="13"/>
      <name val="B Nazanin"/>
      <charset val="178"/>
    </font>
    <font>
      <u/>
      <sz val="11"/>
      <name val="B Nazanin"/>
      <charset val="178"/>
    </font>
    <font>
      <sz val="11"/>
      <color theme="1"/>
      <name val="Calibri"/>
      <family val="2"/>
      <charset val="178"/>
      <scheme val="minor"/>
    </font>
    <font>
      <sz val="11"/>
      <color theme="1"/>
      <name val="Calibri"/>
      <family val="2"/>
      <scheme val="minor"/>
    </font>
    <font>
      <b/>
      <sz val="20"/>
      <color theme="1"/>
      <name val="B Nazanin"/>
      <charset val="178"/>
    </font>
    <font>
      <sz val="20"/>
      <color theme="1"/>
      <name val="Calibri"/>
      <family val="2"/>
      <charset val="178"/>
      <scheme val="minor"/>
    </font>
    <font>
      <sz val="11"/>
      <color theme="1"/>
      <name val="B Nazanin"/>
      <charset val="178"/>
    </font>
    <font>
      <b/>
      <sz val="11"/>
      <color theme="1"/>
      <name val="B Nazanin"/>
      <charset val="178"/>
    </font>
    <font>
      <sz val="10"/>
      <color theme="1"/>
      <name val="B Nazanin"/>
      <charset val="178"/>
    </font>
    <font>
      <b/>
      <sz val="10"/>
      <color theme="1"/>
      <name val="B Nazanin"/>
      <charset val="178"/>
    </font>
    <font>
      <b/>
      <sz val="13"/>
      <color theme="1"/>
      <name val="B Nazanin"/>
      <charset val="178"/>
    </font>
    <font>
      <sz val="11"/>
      <color rgb="FFFF0000"/>
      <name val="B Nazanin"/>
      <charset val="178"/>
    </font>
    <font>
      <u/>
      <sz val="11"/>
      <color rgb="FFFF0000"/>
      <name val="B Nazanin"/>
      <charset val="178"/>
    </font>
    <font>
      <b/>
      <sz val="12"/>
      <color theme="1"/>
      <name val="B Nazanin"/>
      <charset val="178"/>
    </font>
    <font>
      <b/>
      <sz val="9"/>
      <color theme="1"/>
      <name val="B Nazanin"/>
      <charset val="178"/>
    </font>
    <font>
      <u/>
      <sz val="10"/>
      <color rgb="FFFF0000"/>
      <name val="B Nazanin"/>
      <charset val="178"/>
    </font>
    <font>
      <sz val="9.5"/>
      <color theme="1"/>
      <name val="B Nazanin"/>
      <charset val="178"/>
    </font>
    <font>
      <b/>
      <sz val="9.5"/>
      <color theme="1"/>
      <name val="B Nazanin"/>
      <charset val="178"/>
    </font>
    <font>
      <sz val="10"/>
      <color theme="1"/>
      <name val="Times New Roman"/>
      <family val="1"/>
    </font>
    <font>
      <sz val="12"/>
      <color theme="1"/>
      <name val="B Yagut"/>
      <charset val="178"/>
    </font>
    <font>
      <b/>
      <sz val="12"/>
      <color theme="1"/>
      <name val="B Yagut"/>
      <charset val="178"/>
    </font>
    <font>
      <sz val="11"/>
      <color theme="1"/>
      <name val="B Yagut"/>
      <charset val="178"/>
    </font>
    <font>
      <sz val="9"/>
      <color theme="1"/>
      <name val="B Yagut"/>
      <charset val="178"/>
    </font>
    <font>
      <b/>
      <sz val="10"/>
      <color rgb="FF000000"/>
      <name val="B Yagut"/>
      <charset val="178"/>
    </font>
    <font>
      <sz val="10"/>
      <color rgb="FF000000"/>
      <name val="B Yagut"/>
      <charset val="178"/>
    </font>
    <font>
      <sz val="11"/>
      <color rgb="FF000000"/>
      <name val="B Yagut"/>
      <charset val="178"/>
    </font>
    <font>
      <b/>
      <sz val="10"/>
      <color theme="1"/>
      <name val="B Yagut"/>
      <charset val="178"/>
    </font>
    <font>
      <sz val="10"/>
      <color theme="1"/>
      <name val="B Yagut"/>
      <charset val="178"/>
    </font>
    <font>
      <b/>
      <sz val="11"/>
      <color theme="1"/>
      <name val="B Yagut"/>
      <charset val="178"/>
    </font>
    <font>
      <b/>
      <u/>
      <sz val="12"/>
      <color theme="1"/>
      <name val="B Yagut"/>
      <charset val="178"/>
    </font>
    <font>
      <b/>
      <sz val="9"/>
      <color theme="1"/>
      <name val="B Yagut"/>
      <charset val="178"/>
    </font>
    <font>
      <b/>
      <sz val="8"/>
      <color theme="1"/>
      <name val="B Yagut"/>
      <charset val="178"/>
    </font>
    <font>
      <b/>
      <u/>
      <sz val="9"/>
      <color theme="1"/>
      <name val="B Yagut"/>
      <charset val="178"/>
    </font>
    <font>
      <b/>
      <sz val="10"/>
      <color theme="1"/>
      <name val="Times New Roman"/>
      <family val="1"/>
    </font>
    <font>
      <sz val="8"/>
      <color theme="1"/>
      <name val="B Yagut"/>
      <charset val="178"/>
    </font>
    <font>
      <b/>
      <u/>
      <sz val="10"/>
      <color theme="1"/>
      <name val="B Yagut"/>
      <charset val="178"/>
    </font>
    <font>
      <sz val="12"/>
      <color theme="1"/>
      <name val="Arial"/>
      <family val="2"/>
    </font>
    <font>
      <sz val="14"/>
      <color theme="1"/>
      <name val="Arial"/>
      <family val="2"/>
    </font>
    <font>
      <b/>
      <sz val="14"/>
      <color theme="1"/>
      <name val="B Yagut"/>
      <charset val="178"/>
    </font>
    <font>
      <sz val="11"/>
      <color theme="1"/>
      <name val="Arial"/>
      <family val="2"/>
    </font>
    <font>
      <sz val="8"/>
      <color theme="1"/>
      <name val="Arial"/>
      <family val="2"/>
    </font>
    <font>
      <sz val="14"/>
      <color theme="1"/>
      <name val="B Yagut"/>
      <charset val="178"/>
    </font>
    <font>
      <sz val="11"/>
      <color theme="1"/>
      <name val="Times New Roman"/>
      <family val="1"/>
    </font>
    <font>
      <sz val="12"/>
      <color theme="1"/>
      <name val="Times New Roman"/>
      <family val="1"/>
    </font>
    <font>
      <sz val="12.5"/>
      <color theme="1"/>
      <name val="B Yagut"/>
      <charset val="178"/>
    </font>
    <font>
      <sz val="12.5"/>
      <color theme="1"/>
      <name val="Times New Roman"/>
      <family val="1"/>
    </font>
    <font>
      <sz val="12"/>
      <color rgb="FF000000"/>
      <name val="B Titr"/>
      <charset val="178"/>
    </font>
    <font>
      <b/>
      <sz val="12"/>
      <color rgb="FF000000"/>
      <name val="B Yagut"/>
      <charset val="178"/>
    </font>
    <font>
      <sz val="12.5"/>
      <color rgb="FF000000"/>
      <name val="B Yagut"/>
      <charset val="178"/>
    </font>
    <font>
      <sz val="12"/>
      <color rgb="FF000000"/>
      <name val="B Yagut"/>
      <charset val="178"/>
    </font>
    <font>
      <sz val="13"/>
      <color theme="1"/>
      <name val="B Yagut"/>
      <charset val="178"/>
    </font>
    <font>
      <b/>
      <sz val="12.5"/>
      <color theme="1"/>
      <name val="B Yagut"/>
      <charset val="178"/>
    </font>
    <font>
      <sz val="12"/>
      <color rgb="FF000000"/>
      <name val="Arial"/>
      <family val="2"/>
    </font>
    <font>
      <sz val="7"/>
      <color theme="1"/>
      <name val="B Yagut"/>
      <charset val="178"/>
    </font>
    <font>
      <sz val="14"/>
      <color theme="1"/>
      <name val="Times New Roman"/>
      <family val="1"/>
    </font>
    <font>
      <b/>
      <sz val="11"/>
      <color theme="1"/>
      <name val="Times New Roman"/>
      <family val="1"/>
    </font>
    <font>
      <b/>
      <sz val="11"/>
      <color rgb="FF000000"/>
      <name val="B Yagut"/>
      <charset val="178"/>
    </font>
    <font>
      <b/>
      <sz val="13"/>
      <color rgb="FF000000"/>
      <name val="B Yagut"/>
      <charset val="178"/>
    </font>
    <font>
      <sz val="12"/>
      <color theme="1"/>
      <name val="B Nazanin"/>
      <charset val="178"/>
    </font>
    <font>
      <sz val="10"/>
      <color rgb="FF000000"/>
      <name val="B Nazanin"/>
      <charset val="178"/>
    </font>
    <font>
      <b/>
      <sz val="9"/>
      <color rgb="FF000000"/>
      <name val="B Nazanin"/>
      <charset val="178"/>
    </font>
    <font>
      <b/>
      <sz val="8"/>
      <color rgb="FF000000"/>
      <name val="B Nazanin"/>
      <charset val="178"/>
    </font>
    <font>
      <sz val="9"/>
      <color rgb="FF000000"/>
      <name val="B Nazanin"/>
      <charset val="178"/>
    </font>
    <font>
      <sz val="12"/>
      <color rgb="FF000000"/>
      <name val="B Nazanin"/>
      <charset val="178"/>
    </font>
    <font>
      <b/>
      <sz val="12"/>
      <color rgb="FF000000"/>
      <name val="Times New Roman"/>
      <family val="1"/>
    </font>
    <font>
      <b/>
      <sz val="14"/>
      <color rgb="FF000000"/>
      <name val="B Nazanin"/>
      <charset val="178"/>
    </font>
    <font>
      <sz val="12"/>
      <color rgb="FF000000"/>
      <name val="Webdings"/>
      <family val="1"/>
      <charset val="2"/>
    </font>
    <font>
      <sz val="8"/>
      <color rgb="FF000000"/>
      <name val="B Nazanin"/>
      <charset val="178"/>
    </font>
    <font>
      <b/>
      <sz val="10"/>
      <color rgb="FF000000"/>
      <name val="B Nazanin"/>
      <charset val="178"/>
    </font>
    <font>
      <b/>
      <sz val="12"/>
      <color theme="1"/>
      <name val="Times New Roman"/>
      <family val="1"/>
    </font>
    <font>
      <sz val="12"/>
      <name val="B Yagut"/>
      <charset val="178"/>
    </font>
    <font>
      <b/>
      <sz val="12"/>
      <name val="B Yagut"/>
      <charset val="178"/>
    </font>
    <font>
      <b/>
      <sz val="10"/>
      <name val="B Yagut"/>
      <charset val="178"/>
    </font>
    <font>
      <b/>
      <sz val="9"/>
      <color rgb="FF000000"/>
      <name val="B Yagut"/>
      <charset val="178"/>
    </font>
    <font>
      <sz val="10"/>
      <name val="Tahoma"/>
      <family val="2"/>
    </font>
    <font>
      <b/>
      <sz val="11"/>
      <color rgb="FF000000"/>
      <name val="B Nazanin"/>
      <charset val="178"/>
    </font>
    <font>
      <b/>
      <sz val="14"/>
      <color theme="1"/>
      <name val="B Nazanin"/>
      <charset val="178"/>
    </font>
    <font>
      <sz val="14"/>
      <color theme="1"/>
      <name val="B Nazanin"/>
      <charset val="178"/>
    </font>
    <font>
      <b/>
      <sz val="8"/>
      <color theme="1"/>
      <name val="B Nazanin"/>
      <charset val="178"/>
    </font>
    <font>
      <b/>
      <sz val="8"/>
      <name val="B Nazanin"/>
      <charset val="178"/>
    </font>
    <font>
      <b/>
      <sz val="24"/>
      <color theme="1"/>
      <name val="B Titr"/>
      <charset val="178"/>
    </font>
    <font>
      <sz val="8"/>
      <name val="Calibri"/>
      <family val="2"/>
      <charset val="178"/>
      <scheme val="minor"/>
    </font>
    <font>
      <b/>
      <sz val="16"/>
      <color theme="1"/>
      <name val="B Nazanin"/>
      <charset val="178"/>
    </font>
    <font>
      <sz val="10"/>
      <name val="B Yagut"/>
      <charset val="178"/>
    </font>
    <font>
      <sz val="12"/>
      <name val="0 Yagut"/>
      <charset val="178"/>
    </font>
    <font>
      <sz val="10"/>
      <name val="0 Yagut"/>
      <charset val="178"/>
    </font>
    <font>
      <b/>
      <sz val="10"/>
      <name val="0 Yagut"/>
      <charset val="178"/>
    </font>
    <font>
      <sz val="11"/>
      <color theme="1"/>
      <name val="0 Yagut"/>
      <charset val="178"/>
    </font>
    <font>
      <sz val="16"/>
      <name val="B Nazanin"/>
      <charset val="178"/>
    </font>
    <font>
      <b/>
      <sz val="12"/>
      <color rgb="FF000000"/>
      <name val="B Nazanin"/>
      <charset val="178"/>
    </font>
    <font>
      <sz val="11"/>
      <name val="B Yagut"/>
      <charset val="178"/>
    </font>
    <font>
      <b/>
      <sz val="9"/>
      <name val="B Yagut"/>
      <charset val="178"/>
    </font>
    <font>
      <b/>
      <sz val="8"/>
      <color rgb="FF000000"/>
      <name val="B Yagut"/>
      <charset val="178"/>
    </font>
    <font>
      <sz val="9"/>
      <color rgb="FF000000"/>
      <name val="B Yagut"/>
      <charset val="178"/>
    </font>
    <font>
      <sz val="12"/>
      <color rgb="FFFF0000"/>
      <name val="B Yagut"/>
      <charset val="178"/>
    </font>
    <font>
      <b/>
      <sz val="12"/>
      <color rgb="FFFF0000"/>
      <name val="B Yagut"/>
      <charset val="178"/>
    </font>
    <font>
      <b/>
      <sz val="13"/>
      <name val="B Yagut"/>
      <charset val="178"/>
    </font>
    <font>
      <u/>
      <sz val="11"/>
      <color theme="10"/>
      <name val="Calibri"/>
      <family val="2"/>
      <charset val="178"/>
      <scheme val="minor"/>
    </font>
    <font>
      <sz val="18"/>
      <color theme="0"/>
      <name val="2  Davat"/>
      <charset val="178"/>
    </font>
    <font>
      <sz val="16"/>
      <color theme="0"/>
      <name val="2  Davat"/>
      <charset val="178"/>
    </font>
    <font>
      <b/>
      <sz val="12"/>
      <name val="B Titr"/>
      <charset val="178"/>
    </font>
    <font>
      <sz val="13"/>
      <color theme="1"/>
      <name val="B Nazanin"/>
      <charset val="178"/>
    </font>
    <font>
      <b/>
      <u/>
      <sz val="12"/>
      <color theme="1"/>
      <name val="B Nazanin"/>
      <charset val="178"/>
    </font>
    <font>
      <b/>
      <sz val="12"/>
      <color rgb="FFFF0000"/>
      <name val="B Nazanin"/>
      <charset val="178"/>
    </font>
    <font>
      <vertAlign val="superscript"/>
      <sz val="12"/>
      <color theme="1"/>
      <name val="B Nazanin"/>
      <charset val="178"/>
    </font>
    <font>
      <sz val="11"/>
      <color rgb="FF000000"/>
      <name val="B Nazanin"/>
      <charset val="178"/>
    </font>
  </fonts>
  <fills count="17">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00206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59999389629810485"/>
        <bgColor indexed="64"/>
      </patternFill>
    </fill>
  </fills>
  <borders count="59">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double">
        <color indexed="64"/>
      </top>
      <bottom style="double">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diagonal/>
    </border>
    <border>
      <left style="thick">
        <color auto="1"/>
      </left>
      <right/>
      <top/>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ck">
        <color indexed="64"/>
      </bottom>
      <diagonal/>
    </border>
  </borders>
  <cellStyleXfs count="7">
    <xf numFmtId="0" fontId="0" fillId="0" borderId="0"/>
    <xf numFmtId="164" fontId="15" fillId="0" borderId="0" applyFont="0" applyFill="0" applyBorder="0" applyAlignment="0" applyProtection="0"/>
    <xf numFmtId="0" fontId="16" fillId="0" borderId="0"/>
    <xf numFmtId="0" fontId="12" fillId="0" borderId="0"/>
    <xf numFmtId="43" fontId="15" fillId="0" borderId="0" applyFont="0" applyFill="0" applyBorder="0" applyAlignment="0" applyProtection="0"/>
    <xf numFmtId="44" fontId="15" fillId="0" borderId="0" applyFont="0" applyFill="0" applyBorder="0" applyAlignment="0" applyProtection="0"/>
    <xf numFmtId="0" fontId="110" fillId="0" borderId="0" applyNumberFormat="0" applyFill="0" applyBorder="0" applyAlignment="0" applyProtection="0"/>
  </cellStyleXfs>
  <cellXfs count="1405">
    <xf numFmtId="0" fontId="0" fillId="0" borderId="0" xfId="0"/>
    <xf numFmtId="0" fontId="17" fillId="0" borderId="0" xfId="0" applyFont="1" applyAlignment="1">
      <alignment horizontal="center" vertical="center"/>
    </xf>
    <xf numFmtId="0" fontId="18" fillId="0" borderId="0" xfId="0" applyFont="1" applyAlignment="1">
      <alignment vertical="center"/>
    </xf>
    <xf numFmtId="166" fontId="4" fillId="2" borderId="0" xfId="0" applyNumberFormat="1" applyFont="1" applyFill="1" applyAlignment="1">
      <alignment horizontal="center" vertical="center" wrapText="1" readingOrder="2"/>
    </xf>
    <xf numFmtId="166" fontId="3" fillId="0" borderId="0" xfId="0" applyNumberFormat="1" applyFont="1" applyAlignment="1">
      <alignment readingOrder="2"/>
    </xf>
    <xf numFmtId="166" fontId="4" fillId="2" borderId="1" xfId="0" applyNumberFormat="1" applyFont="1" applyFill="1" applyBorder="1" applyAlignment="1">
      <alignment horizontal="center" vertical="center" wrapText="1" readingOrder="2"/>
    </xf>
    <xf numFmtId="166" fontId="4" fillId="2" borderId="2" xfId="0" applyNumberFormat="1" applyFont="1" applyFill="1" applyBorder="1" applyAlignment="1">
      <alignment horizontal="center" vertical="center" wrapText="1" readingOrder="2"/>
    </xf>
    <xf numFmtId="166" fontId="9" fillId="2" borderId="0" xfId="0" applyNumberFormat="1" applyFont="1" applyFill="1" applyAlignment="1">
      <alignment horizontal="center" wrapText="1" readingOrder="2"/>
    </xf>
    <xf numFmtId="166" fontId="7" fillId="0" borderId="0" xfId="0" applyNumberFormat="1" applyFont="1" applyAlignment="1">
      <alignment horizontal="center" vertical="center" readingOrder="2"/>
    </xf>
    <xf numFmtId="166" fontId="4" fillId="2" borderId="0" xfId="0" applyNumberFormat="1" applyFont="1" applyFill="1" applyAlignment="1">
      <alignment horizontal="center" vertical="center" readingOrder="2"/>
    </xf>
    <xf numFmtId="168" fontId="4" fillId="2" borderId="0" xfId="0" applyNumberFormat="1" applyFont="1" applyFill="1" applyAlignment="1">
      <alignment horizontal="center" vertical="center" readingOrder="2"/>
    </xf>
    <xf numFmtId="166" fontId="7" fillId="0" borderId="0" xfId="0" applyNumberFormat="1" applyFont="1" applyAlignment="1">
      <alignment vertical="center" readingOrder="2"/>
    </xf>
    <xf numFmtId="166" fontId="2" fillId="0" borderId="0" xfId="0" applyNumberFormat="1" applyFont="1" applyAlignment="1">
      <alignment vertical="center" readingOrder="2"/>
    </xf>
    <xf numFmtId="166" fontId="2" fillId="0" borderId="0" xfId="1" applyNumberFormat="1" applyFont="1" applyFill="1" applyAlignment="1">
      <alignment vertical="center" readingOrder="2"/>
    </xf>
    <xf numFmtId="166" fontId="2" fillId="2" borderId="0" xfId="0" applyNumberFormat="1" applyFont="1" applyFill="1" applyAlignment="1">
      <alignment horizontal="center" vertical="center" readingOrder="2"/>
    </xf>
    <xf numFmtId="166" fontId="7" fillId="2" borderId="0" xfId="0" applyNumberFormat="1" applyFont="1" applyFill="1" applyAlignment="1">
      <alignment vertical="center" readingOrder="2"/>
    </xf>
    <xf numFmtId="166" fontId="9" fillId="2" borderId="0" xfId="0" applyNumberFormat="1" applyFont="1" applyFill="1" applyAlignment="1">
      <alignment vertical="center" readingOrder="2"/>
    </xf>
    <xf numFmtId="166" fontId="9" fillId="0" borderId="0" xfId="0" applyNumberFormat="1" applyFont="1" applyAlignment="1">
      <alignment vertical="center" readingOrder="2"/>
    </xf>
    <xf numFmtId="166" fontId="7" fillId="0" borderId="0" xfId="1" applyNumberFormat="1" applyFont="1" applyFill="1" applyAlignment="1">
      <alignment vertical="center" readingOrder="2"/>
    </xf>
    <xf numFmtId="166" fontId="7" fillId="2" borderId="0" xfId="0" applyNumberFormat="1" applyFont="1" applyFill="1" applyAlignment="1">
      <alignment horizontal="center" vertical="center" readingOrder="2"/>
    </xf>
    <xf numFmtId="166" fontId="7" fillId="0" borderId="0" xfId="1" applyNumberFormat="1" applyFont="1" applyFill="1" applyBorder="1" applyAlignment="1">
      <alignment vertical="center" readingOrder="2"/>
    </xf>
    <xf numFmtId="166" fontId="4" fillId="2" borderId="0" xfId="0" applyNumberFormat="1" applyFont="1" applyFill="1" applyAlignment="1">
      <alignment horizontal="center" wrapText="1" readingOrder="2"/>
    </xf>
    <xf numFmtId="166" fontId="11" fillId="2" borderId="0" xfId="0" applyNumberFormat="1" applyFont="1" applyFill="1" applyAlignment="1">
      <alignment horizontal="center" vertical="center" readingOrder="2"/>
    </xf>
    <xf numFmtId="166" fontId="11" fillId="0" borderId="0" xfId="0" applyNumberFormat="1" applyFont="1" applyAlignment="1">
      <alignment vertical="center" readingOrder="2"/>
    </xf>
    <xf numFmtId="166" fontId="11" fillId="0" borderId="0" xfId="1" applyNumberFormat="1" applyFont="1" applyFill="1" applyAlignment="1">
      <alignment vertical="center" readingOrder="2"/>
    </xf>
    <xf numFmtId="166" fontId="4" fillId="0" borderId="0" xfId="0" applyNumberFormat="1" applyFont="1" applyAlignment="1">
      <alignment readingOrder="2"/>
    </xf>
    <xf numFmtId="0" fontId="7" fillId="0" borderId="0" xfId="0" applyFont="1" applyAlignment="1">
      <alignment vertical="center" readingOrder="2"/>
    </xf>
    <xf numFmtId="0" fontId="7" fillId="2" borderId="0" xfId="0" applyFont="1" applyFill="1" applyAlignment="1">
      <alignment vertical="center" readingOrder="2"/>
    </xf>
    <xf numFmtId="49" fontId="7" fillId="0" borderId="0" xfId="0" applyNumberFormat="1" applyFont="1" applyAlignment="1">
      <alignment vertical="center" readingOrder="2"/>
    </xf>
    <xf numFmtId="49" fontId="4" fillId="2" borderId="0" xfId="0" applyNumberFormat="1" applyFont="1" applyFill="1" applyAlignment="1">
      <alignment horizontal="left" vertical="center" readingOrder="2"/>
    </xf>
    <xf numFmtId="166" fontId="7" fillId="0" borderId="0" xfId="0" applyNumberFormat="1" applyFont="1" applyAlignment="1">
      <alignment horizontal="right" vertical="center" readingOrder="2"/>
    </xf>
    <xf numFmtId="166" fontId="7" fillId="0" borderId="0" xfId="1" applyNumberFormat="1" applyFont="1" applyFill="1" applyAlignment="1">
      <alignment horizontal="center" vertical="center" readingOrder="2"/>
    </xf>
    <xf numFmtId="49" fontId="7" fillId="0" borderId="0" xfId="0" applyNumberFormat="1" applyFont="1" applyAlignment="1">
      <alignment horizontal="center" vertical="center" readingOrder="2"/>
    </xf>
    <xf numFmtId="166" fontId="3" fillId="0" borderId="0" xfId="0" applyNumberFormat="1" applyFont="1" applyAlignment="1">
      <alignment horizontal="center" vertical="center" readingOrder="2"/>
    </xf>
    <xf numFmtId="49" fontId="6" fillId="2" borderId="0" xfId="0" applyNumberFormat="1" applyFont="1" applyFill="1" applyAlignment="1">
      <alignment horizontal="left" vertical="center" readingOrder="2"/>
    </xf>
    <xf numFmtId="166" fontId="3" fillId="0" borderId="0" xfId="0" applyNumberFormat="1" applyFont="1" applyAlignment="1">
      <alignment vertical="center" readingOrder="2"/>
    </xf>
    <xf numFmtId="166" fontId="1" fillId="2" borderId="0" xfId="0" applyNumberFormat="1" applyFont="1" applyFill="1" applyAlignment="1">
      <alignment horizontal="center" vertical="center" readingOrder="2"/>
    </xf>
    <xf numFmtId="166" fontId="1" fillId="0" borderId="0" xfId="0" applyNumberFormat="1" applyFont="1" applyAlignment="1">
      <alignment vertical="center" readingOrder="2"/>
    </xf>
    <xf numFmtId="166" fontId="1" fillId="0" borderId="0" xfId="1" applyNumberFormat="1" applyFont="1" applyFill="1" applyAlignment="1">
      <alignment vertical="center" readingOrder="2"/>
    </xf>
    <xf numFmtId="166" fontId="6" fillId="0" borderId="0" xfId="0" applyNumberFormat="1" applyFont="1" applyAlignment="1">
      <alignment readingOrder="2"/>
    </xf>
    <xf numFmtId="0" fontId="4" fillId="0" borderId="0" xfId="0" applyFont="1" applyAlignment="1">
      <alignment vertical="center" readingOrder="2"/>
    </xf>
    <xf numFmtId="0" fontId="3" fillId="0" borderId="0" xfId="0" applyFont="1" applyAlignment="1">
      <alignment vertical="center" readingOrder="2"/>
    </xf>
    <xf numFmtId="0" fontId="3" fillId="2" borderId="0" xfId="0" applyFont="1" applyFill="1" applyAlignment="1">
      <alignment horizontal="center" vertical="center" readingOrder="2"/>
    </xf>
    <xf numFmtId="49" fontId="3" fillId="2" borderId="0" xfId="0" applyNumberFormat="1" applyFont="1" applyFill="1" applyAlignment="1">
      <alignment horizontal="center" vertical="center" readingOrder="2"/>
    </xf>
    <xf numFmtId="0" fontId="3" fillId="0" borderId="0" xfId="0" applyFont="1" applyAlignment="1">
      <alignment horizontal="center" vertical="center" readingOrder="2"/>
    </xf>
    <xf numFmtId="0" fontId="3" fillId="0" borderId="0" xfId="1" applyNumberFormat="1" applyFont="1" applyFill="1" applyAlignment="1">
      <alignment horizontal="center" vertical="center" readingOrder="2"/>
    </xf>
    <xf numFmtId="166" fontId="4" fillId="0" borderId="0" xfId="0" applyNumberFormat="1" applyFont="1" applyAlignment="1">
      <alignment vertical="center" readingOrder="2"/>
    </xf>
    <xf numFmtId="166" fontId="9" fillId="0" borderId="0" xfId="1" applyNumberFormat="1" applyFont="1" applyFill="1" applyAlignment="1">
      <alignment vertical="center" readingOrder="2"/>
    </xf>
    <xf numFmtId="0" fontId="9" fillId="2" borderId="0" xfId="0" applyFont="1" applyFill="1" applyAlignment="1">
      <alignment horizontal="center" vertical="center" wrapText="1" readingOrder="2"/>
    </xf>
    <xf numFmtId="0" fontId="9" fillId="0" borderId="0" xfId="0" applyFont="1" applyAlignment="1">
      <alignment vertical="center" readingOrder="2"/>
    </xf>
    <xf numFmtId="49" fontId="9" fillId="0" borderId="0" xfId="0" applyNumberFormat="1" applyFont="1" applyAlignment="1">
      <alignment vertical="center" readingOrder="2"/>
    </xf>
    <xf numFmtId="166" fontId="9" fillId="0" borderId="0" xfId="1" applyNumberFormat="1" applyFont="1" applyFill="1" applyBorder="1" applyAlignment="1">
      <alignment vertical="center" readingOrder="2"/>
    </xf>
    <xf numFmtId="166" fontId="9" fillId="0" borderId="0" xfId="0" applyNumberFormat="1" applyFont="1" applyAlignment="1">
      <alignment horizontal="center" vertical="center" readingOrder="2"/>
    </xf>
    <xf numFmtId="166" fontId="9" fillId="0" borderId="0" xfId="0" applyNumberFormat="1" applyFont="1" applyAlignment="1">
      <alignment horizontal="right" vertical="center" readingOrder="2"/>
    </xf>
    <xf numFmtId="0" fontId="9" fillId="0" borderId="0" xfId="0" applyFont="1" applyAlignment="1">
      <alignment readingOrder="2"/>
    </xf>
    <xf numFmtId="0" fontId="9" fillId="2" borderId="0" xfId="0" applyFont="1" applyFill="1" applyAlignment="1">
      <alignment horizontal="right" vertical="center" readingOrder="2"/>
    </xf>
    <xf numFmtId="0" fontId="19" fillId="0" borderId="0" xfId="2" applyFont="1"/>
    <xf numFmtId="0" fontId="19" fillId="0" borderId="0" xfId="2" applyFont="1" applyAlignment="1">
      <alignment horizontal="center" vertical="center"/>
    </xf>
    <xf numFmtId="0" fontId="19" fillId="0" borderId="0" xfId="2" applyFont="1" applyAlignment="1">
      <alignment vertical="center"/>
    </xf>
    <xf numFmtId="166" fontId="19" fillId="0" borderId="0" xfId="2" applyNumberFormat="1" applyFont="1" applyAlignment="1">
      <alignment horizontal="center" vertical="center"/>
    </xf>
    <xf numFmtId="0" fontId="21" fillId="0" borderId="0" xfId="2" applyFont="1" applyAlignment="1">
      <alignment vertical="center"/>
    </xf>
    <xf numFmtId="0" fontId="20" fillId="0" borderId="0" xfId="2" applyFont="1" applyAlignment="1">
      <alignment vertical="center"/>
    </xf>
    <xf numFmtId="0" fontId="22" fillId="0" borderId="0" xfId="2" applyFont="1" applyAlignment="1">
      <alignment vertical="center"/>
    </xf>
    <xf numFmtId="0" fontId="21" fillId="0" borderId="0" xfId="2" applyFont="1" applyAlignment="1">
      <alignment horizontal="right" vertical="top" wrapText="1" readingOrder="2"/>
    </xf>
    <xf numFmtId="166" fontId="19" fillId="0" borderId="0" xfId="2" applyNumberFormat="1" applyFont="1" applyAlignment="1">
      <alignment horizontal="center"/>
    </xf>
    <xf numFmtId="0" fontId="19" fillId="0" borderId="0" xfId="2" applyFont="1" applyAlignment="1">
      <alignment horizontal="right"/>
    </xf>
    <xf numFmtId="0" fontId="21" fillId="0" borderId="0" xfId="2" applyFont="1" applyAlignment="1">
      <alignment vertical="top" wrapText="1" readingOrder="2"/>
    </xf>
    <xf numFmtId="0" fontId="23" fillId="0" borderId="0" xfId="0" applyFont="1" applyAlignment="1">
      <alignment horizontal="center" vertical="center"/>
    </xf>
    <xf numFmtId="0" fontId="19" fillId="0" borderId="0" xfId="0" applyFont="1"/>
    <xf numFmtId="166" fontId="4" fillId="2" borderId="0" xfId="0" applyNumberFormat="1" applyFont="1" applyFill="1" applyAlignment="1">
      <alignment horizontal="right" wrapText="1" readingOrder="2"/>
    </xf>
    <xf numFmtId="166" fontId="4" fillId="2" borderId="0" xfId="0" applyNumberFormat="1" applyFont="1" applyFill="1" applyAlignment="1">
      <alignment horizontal="center" readingOrder="2"/>
    </xf>
    <xf numFmtId="0" fontId="4" fillId="2" borderId="0" xfId="0" applyFont="1" applyFill="1" applyAlignment="1">
      <alignment vertical="center" readingOrder="2"/>
    </xf>
    <xf numFmtId="0" fontId="5" fillId="2" borderId="0" xfId="0" applyFont="1" applyFill="1" applyAlignment="1">
      <alignment readingOrder="2"/>
    </xf>
    <xf numFmtId="49" fontId="9" fillId="2" borderId="0" xfId="0" applyNumberFormat="1" applyFont="1" applyFill="1" applyAlignment="1">
      <alignment vertical="center" readingOrder="2"/>
    </xf>
    <xf numFmtId="166" fontId="9" fillId="2" borderId="3" xfId="0" applyNumberFormat="1" applyFont="1" applyFill="1" applyBorder="1" applyAlignment="1">
      <alignment horizontal="center" vertical="center" readingOrder="2"/>
    </xf>
    <xf numFmtId="166" fontId="4" fillId="2" borderId="0" xfId="0" applyNumberFormat="1" applyFont="1" applyFill="1" applyAlignment="1">
      <alignment horizontal="right" vertical="center" readingOrder="2"/>
    </xf>
    <xf numFmtId="167" fontId="14" fillId="0" borderId="0" xfId="1" applyNumberFormat="1" applyFont="1" applyFill="1" applyBorder="1" applyAlignment="1">
      <alignment vertical="center" readingOrder="2"/>
    </xf>
    <xf numFmtId="0" fontId="14" fillId="0" borderId="0" xfId="0" applyFont="1" applyAlignment="1">
      <alignment vertical="center" readingOrder="2"/>
    </xf>
    <xf numFmtId="0" fontId="9" fillId="2" borderId="0" xfId="0" applyFont="1" applyFill="1" applyAlignment="1">
      <alignment readingOrder="2"/>
    </xf>
    <xf numFmtId="166" fontId="9" fillId="2" borderId="0" xfId="0" applyNumberFormat="1" applyFont="1" applyFill="1" applyAlignment="1">
      <alignment readingOrder="2"/>
    </xf>
    <xf numFmtId="166" fontId="9" fillId="2" borderId="0" xfId="0" applyNumberFormat="1" applyFont="1" applyFill="1" applyAlignment="1">
      <alignment horizontal="center" readingOrder="2"/>
    </xf>
    <xf numFmtId="167" fontId="9" fillId="0" borderId="0" xfId="1" applyNumberFormat="1" applyFont="1" applyFill="1" applyBorder="1" applyAlignment="1">
      <alignment readingOrder="2"/>
    </xf>
    <xf numFmtId="0" fontId="9" fillId="2" borderId="0" xfId="0" applyFont="1" applyFill="1" applyAlignment="1">
      <alignment horizontal="center" readingOrder="2"/>
    </xf>
    <xf numFmtId="0" fontId="9" fillId="2" borderId="0" xfId="0" applyFont="1" applyFill="1" applyAlignment="1">
      <alignment horizontal="center" vertical="center" readingOrder="2"/>
    </xf>
    <xf numFmtId="166" fontId="9" fillId="2" borderId="0" xfId="0" applyNumberFormat="1" applyFont="1" applyFill="1" applyAlignment="1">
      <alignment horizontal="center" vertical="center" readingOrder="2"/>
    </xf>
    <xf numFmtId="168" fontId="9" fillId="2" borderId="0" xfId="0" applyNumberFormat="1" applyFont="1" applyFill="1" applyAlignment="1">
      <alignment horizontal="center" vertical="center" wrapText="1" readingOrder="2"/>
    </xf>
    <xf numFmtId="166" fontId="9" fillId="0" borderId="0" xfId="0" applyNumberFormat="1" applyFont="1" applyAlignment="1">
      <alignment readingOrder="2"/>
    </xf>
    <xf numFmtId="166" fontId="9" fillId="2" borderId="0" xfId="0" applyNumberFormat="1" applyFont="1" applyFill="1" applyAlignment="1">
      <alignment horizontal="right" wrapText="1" readingOrder="2"/>
    </xf>
    <xf numFmtId="1" fontId="9" fillId="0" borderId="0" xfId="0" applyNumberFormat="1" applyFont="1" applyAlignment="1">
      <alignment horizontal="center" readingOrder="2"/>
    </xf>
    <xf numFmtId="169" fontId="9" fillId="0" borderId="0" xfId="0" applyNumberFormat="1" applyFont="1" applyAlignment="1">
      <alignment horizontal="center" readingOrder="2"/>
    </xf>
    <xf numFmtId="169" fontId="9" fillId="0" borderId="0" xfId="0" applyNumberFormat="1" applyFont="1" applyAlignment="1">
      <alignment readingOrder="2"/>
    </xf>
    <xf numFmtId="1" fontId="9" fillId="0" borderId="0" xfId="0" applyNumberFormat="1" applyFont="1" applyAlignment="1">
      <alignment readingOrder="2"/>
    </xf>
    <xf numFmtId="168" fontId="9" fillId="2" borderId="0" xfId="0" applyNumberFormat="1" applyFont="1" applyFill="1" applyAlignment="1">
      <alignment vertical="center" wrapText="1" readingOrder="2"/>
    </xf>
    <xf numFmtId="167" fontId="9" fillId="0" borderId="0" xfId="0" applyNumberFormat="1" applyFont="1" applyAlignment="1">
      <alignment readingOrder="2"/>
    </xf>
    <xf numFmtId="167" fontId="14" fillId="0" borderId="0" xfId="1" applyNumberFormat="1" applyFont="1" applyFill="1" applyBorder="1" applyAlignment="1">
      <alignment vertical="center" wrapText="1" readingOrder="2"/>
    </xf>
    <xf numFmtId="3" fontId="14" fillId="0" borderId="0" xfId="0" applyNumberFormat="1" applyFont="1" applyAlignment="1">
      <alignment vertical="center" wrapText="1" readingOrder="2"/>
    </xf>
    <xf numFmtId="166" fontId="9" fillId="0" borderId="0" xfId="0" applyNumberFormat="1" applyFont="1" applyAlignment="1">
      <alignment horizontal="center" readingOrder="2"/>
    </xf>
    <xf numFmtId="0" fontId="9" fillId="0" borderId="0" xfId="0" applyFont="1" applyAlignment="1">
      <alignment horizontal="center" vertical="center" readingOrder="2"/>
    </xf>
    <xf numFmtId="0" fontId="24" fillId="0" borderId="0" xfId="0" applyFont="1" applyAlignment="1">
      <alignment horizontal="center" vertical="center" readingOrder="2"/>
    </xf>
    <xf numFmtId="0" fontId="25" fillId="2" borderId="0" xfId="0" applyFont="1" applyFill="1" applyAlignment="1">
      <alignment horizontal="center" vertical="center" readingOrder="2"/>
    </xf>
    <xf numFmtId="0" fontId="4" fillId="2" borderId="0" xfId="0" applyFont="1" applyFill="1" applyAlignment="1">
      <alignment horizontal="right" vertical="center" readingOrder="2"/>
    </xf>
    <xf numFmtId="166" fontId="4" fillId="0" borderId="0" xfId="0" applyNumberFormat="1" applyFont="1" applyAlignment="1">
      <alignment horizontal="center" readingOrder="2"/>
    </xf>
    <xf numFmtId="166" fontId="9" fillId="2" borderId="0" xfId="0" applyNumberFormat="1" applyFont="1" applyFill="1" applyAlignment="1">
      <alignment horizontal="right" vertical="center" readingOrder="2"/>
    </xf>
    <xf numFmtId="166" fontId="9" fillId="2" borderId="2" xfId="0" applyNumberFormat="1" applyFont="1" applyFill="1" applyBorder="1" applyAlignment="1">
      <alignment horizontal="center" vertical="center" readingOrder="2"/>
    </xf>
    <xf numFmtId="166" fontId="4" fillId="2" borderId="0" xfId="0" applyNumberFormat="1" applyFont="1" applyFill="1" applyAlignment="1">
      <alignment vertical="top" readingOrder="2"/>
    </xf>
    <xf numFmtId="166" fontId="9" fillId="0" borderId="0" xfId="1" applyNumberFormat="1" applyFont="1" applyFill="1" applyBorder="1" applyAlignment="1">
      <alignment horizontal="right" vertical="center" readingOrder="2"/>
    </xf>
    <xf numFmtId="166" fontId="9" fillId="0" borderId="0" xfId="1" applyNumberFormat="1" applyFont="1" applyFill="1" applyAlignment="1">
      <alignment horizontal="center" vertical="center" readingOrder="2"/>
    </xf>
    <xf numFmtId="166" fontId="9" fillId="2" borderId="0" xfId="0" applyNumberFormat="1" applyFont="1" applyFill="1" applyAlignment="1">
      <alignment horizontal="center" vertical="center" wrapText="1" readingOrder="2"/>
    </xf>
    <xf numFmtId="0" fontId="19" fillId="0" borderId="0" xfId="0" applyFont="1" applyAlignment="1">
      <alignment horizontal="center"/>
    </xf>
    <xf numFmtId="166" fontId="4" fillId="2" borderId="3" xfId="0" applyNumberFormat="1" applyFont="1" applyFill="1" applyBorder="1" applyAlignment="1">
      <alignment horizontal="center" vertical="center" wrapText="1" readingOrder="2"/>
    </xf>
    <xf numFmtId="166" fontId="7" fillId="2" borderId="0" xfId="0" applyNumberFormat="1" applyFont="1" applyFill="1" applyAlignment="1">
      <alignment horizontal="right" vertical="center" readingOrder="2"/>
    </xf>
    <xf numFmtId="49" fontId="3" fillId="2" borderId="0" xfId="0" applyNumberFormat="1" applyFont="1" applyFill="1" applyAlignment="1">
      <alignment horizontal="left" vertical="center" readingOrder="2"/>
    </xf>
    <xf numFmtId="0" fontId="26" fillId="0" borderId="0" xfId="2" applyFont="1"/>
    <xf numFmtId="0" fontId="26" fillId="0" borderId="0" xfId="2" applyFont="1" applyAlignment="1">
      <alignment wrapText="1"/>
    </xf>
    <xf numFmtId="0" fontId="7" fillId="2" borderId="0" xfId="0" applyFont="1" applyFill="1" applyAlignment="1">
      <alignment horizontal="center" vertical="center" readingOrder="2"/>
    </xf>
    <xf numFmtId="0" fontId="19" fillId="0" borderId="0" xfId="0" applyFont="1" applyAlignment="1">
      <alignment horizontal="left"/>
    </xf>
    <xf numFmtId="0" fontId="6" fillId="2" borderId="0" xfId="0" applyFont="1" applyFill="1" applyAlignment="1">
      <alignment vertical="center" readingOrder="2"/>
    </xf>
    <xf numFmtId="0" fontId="20" fillId="0" borderId="0" xfId="0" applyFont="1" applyAlignment="1">
      <alignment horizontal="left"/>
    </xf>
    <xf numFmtId="0" fontId="20" fillId="0" borderId="0" xfId="0" applyFont="1"/>
    <xf numFmtId="0" fontId="4" fillId="2" borderId="0" xfId="0" applyFont="1" applyFill="1" applyAlignment="1">
      <alignment readingOrder="2"/>
    </xf>
    <xf numFmtId="0" fontId="3" fillId="2" borderId="0" xfId="0" applyFont="1" applyFill="1" applyAlignment="1">
      <alignment readingOrder="2"/>
    </xf>
    <xf numFmtId="49" fontId="20" fillId="0" borderId="0" xfId="0" applyNumberFormat="1" applyFont="1" applyAlignment="1">
      <alignment horizontal="left"/>
    </xf>
    <xf numFmtId="0" fontId="9" fillId="0" borderId="0" xfId="0" applyFont="1" applyAlignment="1">
      <alignment horizontal="center" readingOrder="2"/>
    </xf>
    <xf numFmtId="0" fontId="20"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right" vertical="center"/>
    </xf>
    <xf numFmtId="0" fontId="19" fillId="0" borderId="0" xfId="0" applyFont="1" applyAlignment="1">
      <alignment vertical="center"/>
    </xf>
    <xf numFmtId="49" fontId="7" fillId="2" borderId="0" xfId="0" applyNumberFormat="1" applyFont="1" applyFill="1" applyAlignment="1">
      <alignment vertical="center" readingOrder="2"/>
    </xf>
    <xf numFmtId="0" fontId="22" fillId="0" borderId="0" xfId="0" applyFont="1"/>
    <xf numFmtId="0" fontId="21" fillId="0" borderId="0" xfId="0" applyFont="1"/>
    <xf numFmtId="166" fontId="9" fillId="0" borderId="0" xfId="1" applyNumberFormat="1" applyFont="1" applyFill="1" applyAlignment="1">
      <alignment horizontal="center" readingOrder="2"/>
    </xf>
    <xf numFmtId="166" fontId="5" fillId="2" borderId="0" xfId="0" applyNumberFormat="1" applyFont="1" applyFill="1" applyAlignment="1">
      <alignment horizontal="center" wrapText="1" readingOrder="2"/>
    </xf>
    <xf numFmtId="166" fontId="5" fillId="2" borderId="1" xfId="0" applyNumberFormat="1" applyFont="1" applyFill="1" applyBorder="1" applyAlignment="1">
      <alignment horizontal="center" vertical="center" wrapText="1" readingOrder="2"/>
    </xf>
    <xf numFmtId="166" fontId="9" fillId="0" borderId="0" xfId="1" applyNumberFormat="1" applyFont="1" applyFill="1" applyBorder="1" applyAlignment="1">
      <alignment horizontal="center" vertical="center" readingOrder="2"/>
    </xf>
    <xf numFmtId="166" fontId="10" fillId="0" borderId="0" xfId="0" applyNumberFormat="1" applyFont="1" applyAlignment="1">
      <alignment vertical="center" readingOrder="2"/>
    </xf>
    <xf numFmtId="166" fontId="5" fillId="2" borderId="0" xfId="0" applyNumberFormat="1" applyFont="1" applyFill="1" applyAlignment="1">
      <alignment horizontal="center" vertical="center" wrapText="1" readingOrder="2"/>
    </xf>
    <xf numFmtId="166" fontId="10" fillId="0" borderId="0" xfId="1" applyNumberFormat="1" applyFont="1" applyFill="1" applyAlignment="1">
      <alignment vertical="center" readingOrder="2"/>
    </xf>
    <xf numFmtId="166" fontId="3" fillId="2" borderId="0" xfId="0" applyNumberFormat="1" applyFont="1" applyFill="1" applyAlignment="1">
      <alignment horizontal="center" vertical="center" readingOrder="2"/>
    </xf>
    <xf numFmtId="166" fontId="3" fillId="2" borderId="0" xfId="0" applyNumberFormat="1" applyFont="1" applyFill="1" applyAlignment="1">
      <alignment horizontal="right" vertical="center" readingOrder="2"/>
    </xf>
    <xf numFmtId="166" fontId="2" fillId="2" borderId="0" xfId="0" applyNumberFormat="1" applyFont="1" applyFill="1" applyAlignment="1">
      <alignment vertical="center" readingOrder="2"/>
    </xf>
    <xf numFmtId="49" fontId="10" fillId="2" borderId="0" xfId="0" applyNumberFormat="1" applyFont="1" applyFill="1" applyAlignment="1">
      <alignment vertical="center" readingOrder="2"/>
    </xf>
    <xf numFmtId="166" fontId="10" fillId="2" borderId="0" xfId="0" applyNumberFormat="1" applyFont="1" applyFill="1" applyAlignment="1">
      <alignment vertical="center" readingOrder="2"/>
    </xf>
    <xf numFmtId="166" fontId="10" fillId="0" borderId="0" xfId="1" applyNumberFormat="1" applyFont="1" applyFill="1" applyBorder="1" applyAlignment="1">
      <alignment vertical="center" readingOrder="2"/>
    </xf>
    <xf numFmtId="0" fontId="10" fillId="2" borderId="0" xfId="0" applyFont="1" applyFill="1" applyAlignment="1">
      <alignment horizontal="right" vertical="center" readingOrder="2"/>
    </xf>
    <xf numFmtId="166" fontId="10" fillId="2" borderId="0" xfId="0" applyNumberFormat="1" applyFont="1" applyFill="1" applyAlignment="1">
      <alignment horizontal="center" vertical="center" wrapText="1" readingOrder="2"/>
    </xf>
    <xf numFmtId="0" fontId="22" fillId="0" borderId="0" xfId="2" applyFont="1"/>
    <xf numFmtId="0" fontId="22" fillId="0" borderId="0" xfId="2" applyFont="1" applyAlignment="1">
      <alignment horizontal="center" vertical="center"/>
    </xf>
    <xf numFmtId="49" fontId="22" fillId="0" borderId="0" xfId="0" applyNumberFormat="1" applyFont="1"/>
    <xf numFmtId="49" fontId="21" fillId="0" borderId="0" xfId="0" applyNumberFormat="1" applyFont="1"/>
    <xf numFmtId="0" fontId="7" fillId="2" borderId="0" xfId="0" applyFont="1" applyFill="1" applyAlignment="1">
      <alignment horizontal="right" vertical="center" wrapText="1" readingOrder="2"/>
    </xf>
    <xf numFmtId="0" fontId="5" fillId="0" borderId="0" xfId="0" applyFont="1" applyAlignment="1">
      <alignment horizontal="center" vertical="center" readingOrder="2"/>
    </xf>
    <xf numFmtId="0" fontId="5" fillId="0" borderId="0" xfId="1" applyNumberFormat="1" applyFont="1" applyFill="1" applyAlignment="1">
      <alignment horizontal="center" vertical="center" readingOrder="2"/>
    </xf>
    <xf numFmtId="49" fontId="5" fillId="2" borderId="0" xfId="0" applyNumberFormat="1" applyFont="1" applyFill="1" applyAlignment="1">
      <alignment horizontal="center" vertical="center" readingOrder="2"/>
    </xf>
    <xf numFmtId="0" fontId="10" fillId="2" borderId="0" xfId="0" applyFont="1" applyFill="1" applyAlignment="1">
      <alignment horizontal="center" vertical="center" wrapText="1" readingOrder="2"/>
    </xf>
    <xf numFmtId="166" fontId="3" fillId="0" borderId="0" xfId="1" applyNumberFormat="1" applyFont="1" applyFill="1" applyAlignment="1">
      <alignment vertical="center" readingOrder="2"/>
    </xf>
    <xf numFmtId="166" fontId="3" fillId="0" borderId="0" xfId="1" applyNumberFormat="1" applyFont="1" applyFill="1" applyAlignment="1">
      <alignment horizontal="center" vertical="center" readingOrder="2"/>
    </xf>
    <xf numFmtId="49" fontId="10" fillId="0" borderId="0" xfId="0" applyNumberFormat="1" applyFont="1" applyAlignment="1">
      <alignment vertical="center" readingOrder="2"/>
    </xf>
    <xf numFmtId="170" fontId="11" fillId="0" borderId="0" xfId="0" applyNumberFormat="1" applyFont="1" applyAlignment="1">
      <alignment vertical="center" readingOrder="2"/>
    </xf>
    <xf numFmtId="170" fontId="11" fillId="0" borderId="0" xfId="1" applyNumberFormat="1" applyFont="1" applyFill="1" applyAlignment="1">
      <alignment vertical="center" readingOrder="2"/>
    </xf>
    <xf numFmtId="170" fontId="11" fillId="2" borderId="0" xfId="0" applyNumberFormat="1" applyFont="1" applyFill="1" applyAlignment="1">
      <alignment horizontal="center" vertical="center" readingOrder="2"/>
    </xf>
    <xf numFmtId="170" fontId="5" fillId="2" borderId="0" xfId="0" applyNumberFormat="1" applyFont="1" applyFill="1" applyAlignment="1">
      <alignment horizontal="center" vertical="center" readingOrder="2"/>
    </xf>
    <xf numFmtId="170" fontId="5" fillId="0" borderId="0" xfId="0" applyNumberFormat="1" applyFont="1" applyAlignment="1">
      <alignment horizontal="center" vertical="center" readingOrder="2"/>
    </xf>
    <xf numFmtId="170" fontId="5" fillId="0" borderId="0" xfId="1" applyNumberFormat="1" applyFont="1" applyFill="1" applyAlignment="1">
      <alignment horizontal="center" vertical="center" readingOrder="2"/>
    </xf>
    <xf numFmtId="170" fontId="9" fillId="0" borderId="0" xfId="0" applyNumberFormat="1" applyFont="1" applyAlignment="1">
      <alignment vertical="center" readingOrder="2"/>
    </xf>
    <xf numFmtId="170" fontId="9" fillId="0" borderId="0" xfId="1" applyNumberFormat="1" applyFont="1" applyFill="1" applyAlignment="1">
      <alignment vertical="center" readingOrder="2"/>
    </xf>
    <xf numFmtId="170" fontId="9" fillId="2" borderId="0" xfId="0" applyNumberFormat="1" applyFont="1" applyFill="1" applyAlignment="1">
      <alignment horizontal="center" vertical="center" readingOrder="2"/>
    </xf>
    <xf numFmtId="170" fontId="9" fillId="0" borderId="0" xfId="0" applyNumberFormat="1" applyFont="1" applyAlignment="1">
      <alignment horizontal="center" vertical="center" readingOrder="2"/>
    </xf>
    <xf numFmtId="170" fontId="4" fillId="2" borderId="0" xfId="0" applyNumberFormat="1" applyFont="1" applyFill="1" applyAlignment="1">
      <alignment horizontal="center" vertical="center" readingOrder="2"/>
    </xf>
    <xf numFmtId="0" fontId="5" fillId="0" borderId="0" xfId="0" applyFont="1" applyAlignment="1">
      <alignment vertical="center" readingOrder="2"/>
    </xf>
    <xf numFmtId="166" fontId="10" fillId="0" borderId="0" xfId="0" applyNumberFormat="1" applyFont="1" applyAlignment="1">
      <alignment horizontal="center" vertical="center" readingOrder="2"/>
    </xf>
    <xf numFmtId="166" fontId="6" fillId="0" borderId="0" xfId="0" applyNumberFormat="1" applyFont="1" applyAlignment="1">
      <alignment vertical="center" readingOrder="2"/>
    </xf>
    <xf numFmtId="166" fontId="6" fillId="0" borderId="0" xfId="1" applyNumberFormat="1" applyFont="1" applyFill="1" applyBorder="1" applyAlignment="1">
      <alignment vertical="center" readingOrder="2"/>
    </xf>
    <xf numFmtId="49" fontId="3" fillId="0" borderId="0" xfId="0" applyNumberFormat="1" applyFont="1" applyAlignment="1">
      <alignment vertical="center" readingOrder="2"/>
    </xf>
    <xf numFmtId="166" fontId="3" fillId="0" borderId="0" xfId="1" applyNumberFormat="1" applyFont="1" applyFill="1" applyBorder="1" applyAlignment="1">
      <alignment vertical="center" readingOrder="2"/>
    </xf>
    <xf numFmtId="0" fontId="21" fillId="0" borderId="0" xfId="2" applyFont="1"/>
    <xf numFmtId="49" fontId="21" fillId="0" borderId="0" xfId="2" applyNumberFormat="1" applyFont="1" applyAlignment="1">
      <alignment vertical="center"/>
    </xf>
    <xf numFmtId="0" fontId="10" fillId="0" borderId="0" xfId="0" applyFont="1" applyAlignment="1">
      <alignment horizontal="center" vertical="center" wrapText="1" readingOrder="2"/>
    </xf>
    <xf numFmtId="0" fontId="28" fillId="2" borderId="0" xfId="0" applyFont="1" applyFill="1" applyAlignment="1">
      <alignment horizontal="right" vertical="center" readingOrder="2"/>
    </xf>
    <xf numFmtId="0" fontId="7" fillId="0" borderId="0" xfId="0" applyFont="1" applyAlignment="1">
      <alignment horizontal="right" vertical="center" readingOrder="2"/>
    </xf>
    <xf numFmtId="2" fontId="19" fillId="0" borderId="0" xfId="0" applyNumberFormat="1" applyFont="1"/>
    <xf numFmtId="2" fontId="20" fillId="0" borderId="0" xfId="0" applyNumberFormat="1" applyFont="1" applyAlignment="1">
      <alignment horizontal="center" vertical="center"/>
    </xf>
    <xf numFmtId="2" fontId="20" fillId="0" borderId="7" xfId="0" applyNumberFormat="1" applyFont="1" applyBorder="1" applyAlignment="1">
      <alignment horizontal="center" vertical="center"/>
    </xf>
    <xf numFmtId="2" fontId="19" fillId="0" borderId="0" xfId="0" applyNumberFormat="1" applyFont="1" applyAlignment="1">
      <alignment horizontal="center" vertical="center"/>
    </xf>
    <xf numFmtId="2" fontId="19" fillId="0" borderId="3" xfId="0" applyNumberFormat="1" applyFont="1" applyBorder="1"/>
    <xf numFmtId="2" fontId="19" fillId="0" borderId="1" xfId="0" applyNumberFormat="1" applyFont="1" applyBorder="1"/>
    <xf numFmtId="2" fontId="29" fillId="0" borderId="0" xfId="0" applyNumberFormat="1" applyFont="1"/>
    <xf numFmtId="2" fontId="19" fillId="0" borderId="2" xfId="0" applyNumberFormat="1" applyFont="1" applyBorder="1"/>
    <xf numFmtId="2" fontId="19" fillId="0" borderId="6" xfId="0" applyNumberFormat="1" applyFont="1" applyBorder="1"/>
    <xf numFmtId="2" fontId="30" fillId="0" borderId="0" xfId="0" applyNumberFormat="1" applyFont="1"/>
    <xf numFmtId="2" fontId="20" fillId="0" borderId="0" xfId="0" applyNumberFormat="1" applyFont="1"/>
    <xf numFmtId="2" fontId="20" fillId="0" borderId="0" xfId="0" applyNumberFormat="1" applyFont="1" applyAlignment="1">
      <alignment vertical="center"/>
    </xf>
    <xf numFmtId="49" fontId="4" fillId="2" borderId="0" xfId="0" applyNumberFormat="1" applyFont="1" applyFill="1" applyAlignment="1">
      <alignment horizontal="center" vertical="center" wrapText="1" readingOrder="2"/>
    </xf>
    <xf numFmtId="0" fontId="32" fillId="0" borderId="0" xfId="0" applyFont="1" applyAlignment="1">
      <alignment horizontal="justify" vertical="center" wrapText="1" readingOrder="2"/>
    </xf>
    <xf numFmtId="0" fontId="33" fillId="0" borderId="0" xfId="0" applyFont="1" applyAlignment="1">
      <alignment horizontal="center" vertical="center" wrapText="1" readingOrder="2"/>
    </xf>
    <xf numFmtId="0" fontId="32" fillId="0" borderId="7" xfId="0" applyFont="1" applyBorder="1" applyAlignment="1">
      <alignment horizontal="center" vertical="center" wrapText="1" readingOrder="2"/>
    </xf>
    <xf numFmtId="0" fontId="21" fillId="0" borderId="0" xfId="0" applyFont="1" applyAlignment="1">
      <alignment vertical="top" wrapText="1"/>
    </xf>
    <xf numFmtId="49" fontId="19" fillId="0" borderId="0" xfId="0" applyNumberFormat="1" applyFont="1" applyAlignment="1">
      <alignment vertical="center"/>
    </xf>
    <xf numFmtId="0" fontId="36" fillId="3" borderId="17" xfId="0" applyFont="1" applyFill="1" applyBorder="1" applyAlignment="1">
      <alignment horizontal="center" vertical="center" wrapText="1" readingOrder="2"/>
    </xf>
    <xf numFmtId="166" fontId="7" fillId="0" borderId="0" xfId="0" applyNumberFormat="1" applyFont="1" applyAlignment="1">
      <alignment vertical="top" wrapText="1" readingOrder="2"/>
    </xf>
    <xf numFmtId="0" fontId="31" fillId="0" borderId="0" xfId="0" applyFont="1"/>
    <xf numFmtId="0" fontId="39" fillId="0" borderId="0" xfId="0" applyFont="1" applyAlignment="1">
      <alignment horizontal="center" vertical="center" wrapText="1" readingOrder="2"/>
    </xf>
    <xf numFmtId="0" fontId="31" fillId="0" borderId="0" xfId="0" applyFont="1" applyAlignment="1">
      <alignment wrapText="1"/>
    </xf>
    <xf numFmtId="0" fontId="34" fillId="0" borderId="0" xfId="0" applyFont="1" applyAlignment="1">
      <alignment horizontal="center" vertical="center" readingOrder="2"/>
    </xf>
    <xf numFmtId="0" fontId="34" fillId="0" borderId="0" xfId="0" applyFont="1" applyAlignment="1">
      <alignment horizontal="center" vertical="center" wrapText="1" readingOrder="2"/>
    </xf>
    <xf numFmtId="0" fontId="34" fillId="0" borderId="0" xfId="0" applyFont="1" applyAlignment="1">
      <alignment horizontal="right" vertical="center" readingOrder="2"/>
    </xf>
    <xf numFmtId="0" fontId="35" fillId="0" borderId="0" xfId="0" applyFont="1" applyAlignment="1">
      <alignment horizontal="right" vertical="center" readingOrder="2"/>
    </xf>
    <xf numFmtId="0" fontId="34" fillId="0" borderId="7" xfId="0" applyFont="1" applyBorder="1" applyAlignment="1">
      <alignment horizontal="center" vertical="center" wrapText="1" readingOrder="2"/>
    </xf>
    <xf numFmtId="0" fontId="31" fillId="0" borderId="0" xfId="0" applyFont="1" applyAlignment="1">
      <alignment vertical="center"/>
    </xf>
    <xf numFmtId="0" fontId="39" fillId="0" borderId="7" xfId="0" applyFont="1" applyBorder="1" applyAlignment="1">
      <alignment horizontal="center" vertical="center" wrapText="1" readingOrder="2"/>
    </xf>
    <xf numFmtId="0" fontId="40" fillId="0" borderId="0" xfId="0" applyFont="1" applyAlignment="1">
      <alignment horizontal="center" vertical="center" wrapText="1" readingOrder="2"/>
    </xf>
    <xf numFmtId="0" fontId="40" fillId="0" borderId="23" xfId="0" applyFont="1" applyBorder="1" applyAlignment="1">
      <alignment horizontal="center" vertical="center" readingOrder="2"/>
    </xf>
    <xf numFmtId="0" fontId="40" fillId="0" borderId="0" xfId="0" applyFont="1" applyAlignment="1">
      <alignment vertical="center" readingOrder="2"/>
    </xf>
    <xf numFmtId="0" fontId="32" fillId="0" borderId="0" xfId="0" applyFont="1" applyAlignment="1">
      <alignment horizontal="center" vertical="center" wrapText="1" readingOrder="2"/>
    </xf>
    <xf numFmtId="0" fontId="40" fillId="0" borderId="0" xfId="0" applyFont="1" applyAlignment="1">
      <alignment horizontal="right" vertical="center" readingOrder="2"/>
    </xf>
    <xf numFmtId="0" fontId="40" fillId="0" borderId="7" xfId="0" applyFont="1" applyBorder="1" applyAlignment="1">
      <alignment horizontal="center" vertical="center" readingOrder="2"/>
    </xf>
    <xf numFmtId="0" fontId="3" fillId="2" borderId="0" xfId="0" applyFont="1" applyFill="1" applyAlignment="1">
      <alignment horizontal="center" vertical="center" wrapText="1" readingOrder="2"/>
    </xf>
    <xf numFmtId="166" fontId="3" fillId="0" borderId="0" xfId="0" applyNumberFormat="1" applyFont="1" applyAlignment="1">
      <alignment horizontal="right" vertical="center" readingOrder="2"/>
    </xf>
    <xf numFmtId="0" fontId="3" fillId="0" borderId="0" xfId="0" applyFont="1" applyAlignment="1">
      <alignment horizontal="right" vertical="center" readingOrder="2"/>
    </xf>
    <xf numFmtId="166" fontId="21" fillId="0" borderId="0" xfId="2" applyNumberFormat="1" applyFont="1" applyAlignment="1">
      <alignment horizontal="center" vertical="center"/>
    </xf>
    <xf numFmtId="0" fontId="9" fillId="0" borderId="0" xfId="1" applyNumberFormat="1" applyFont="1" applyFill="1" applyBorder="1" applyAlignment="1">
      <alignment vertical="center" readingOrder="2"/>
    </xf>
    <xf numFmtId="49" fontId="9" fillId="2" borderId="0" xfId="0" applyNumberFormat="1" applyFont="1" applyFill="1" applyAlignment="1">
      <alignment horizontal="center" vertical="center" readingOrder="2"/>
    </xf>
    <xf numFmtId="49" fontId="9" fillId="0" borderId="0" xfId="0" applyNumberFormat="1" applyFont="1" applyAlignment="1">
      <alignment horizontal="center" vertical="center" readingOrder="2"/>
    </xf>
    <xf numFmtId="49" fontId="9" fillId="2" borderId="0" xfId="0" applyNumberFormat="1" applyFont="1" applyFill="1" applyAlignment="1">
      <alignment horizontal="left" vertical="center" readingOrder="2"/>
    </xf>
    <xf numFmtId="0" fontId="31" fillId="0" borderId="0" xfId="0" applyFont="1" applyAlignment="1">
      <alignment vertical="center" wrapText="1"/>
    </xf>
    <xf numFmtId="166" fontId="6" fillId="2" borderId="0" xfId="0" applyNumberFormat="1" applyFont="1" applyFill="1" applyAlignment="1">
      <alignment horizontal="center" vertical="center" readingOrder="2"/>
    </xf>
    <xf numFmtId="0" fontId="26" fillId="0" borderId="0" xfId="2" applyFont="1" applyAlignment="1">
      <alignment horizontal="center"/>
    </xf>
    <xf numFmtId="166" fontId="19" fillId="0" borderId="0" xfId="2" applyNumberFormat="1" applyFont="1" applyAlignment="1">
      <alignment horizontal="right" vertical="center"/>
    </xf>
    <xf numFmtId="0" fontId="42" fillId="0" borderId="0" xfId="0" applyFont="1" applyAlignment="1">
      <alignment horizontal="right" vertical="center" wrapText="1" readingOrder="2"/>
    </xf>
    <xf numFmtId="0" fontId="45" fillId="0" borderId="0" xfId="0" applyFont="1" applyAlignment="1">
      <alignment horizontal="right" vertical="center" wrapText="1" readingOrder="2"/>
    </xf>
    <xf numFmtId="0" fontId="46" fillId="0" borderId="0" xfId="0" applyFont="1" applyAlignment="1">
      <alignment horizontal="center" vertical="center" wrapText="1" readingOrder="2"/>
    </xf>
    <xf numFmtId="0" fontId="40" fillId="0" borderId="0" xfId="0" applyFont="1" applyAlignment="1">
      <alignment horizontal="right" vertical="center" wrapText="1" readingOrder="2"/>
    </xf>
    <xf numFmtId="0" fontId="38" fillId="0" borderId="0" xfId="0" applyFont="1" applyAlignment="1">
      <alignment horizontal="center" vertical="center" wrapText="1" readingOrder="2"/>
    </xf>
    <xf numFmtId="0" fontId="40" fillId="0" borderId="0" xfId="0" applyFont="1"/>
    <xf numFmtId="0" fontId="31" fillId="0" borderId="0" xfId="0" applyFont="1" applyAlignment="1">
      <alignment horizontal="center" vertical="center" wrapText="1" readingOrder="2"/>
    </xf>
    <xf numFmtId="0" fontId="48" fillId="0" borderId="0" xfId="0" applyFont="1" applyAlignment="1">
      <alignment horizontal="right" vertical="center" wrapText="1" readingOrder="2"/>
    </xf>
    <xf numFmtId="0" fontId="5" fillId="2" borderId="0" xfId="0" applyFont="1" applyFill="1" applyAlignment="1">
      <alignment vertical="center" readingOrder="2"/>
    </xf>
    <xf numFmtId="0" fontId="43" fillId="0" borderId="3" xfId="0" applyFont="1" applyBorder="1" applyAlignment="1">
      <alignment horizontal="center" vertical="center" wrapText="1" readingOrder="2"/>
    </xf>
    <xf numFmtId="0" fontId="44" fillId="0" borderId="3" xfId="0" applyFont="1" applyBorder="1" applyAlignment="1">
      <alignment horizontal="center" vertical="center" wrapText="1" readingOrder="2"/>
    </xf>
    <xf numFmtId="0" fontId="32" fillId="0" borderId="7" xfId="0" applyFont="1" applyBorder="1" applyAlignment="1">
      <alignment horizontal="center" vertical="center" readingOrder="2"/>
    </xf>
    <xf numFmtId="0" fontId="32" fillId="0" borderId="0" xfId="0" applyFont="1" applyAlignment="1">
      <alignment horizontal="center" vertical="center" readingOrder="2"/>
    </xf>
    <xf numFmtId="0" fontId="32" fillId="0" borderId="0" xfId="0" applyFont="1" applyAlignment="1">
      <alignment horizontal="right" vertical="center" readingOrder="2"/>
    </xf>
    <xf numFmtId="0" fontId="49" fillId="0" borderId="0" xfId="0" applyFont="1" applyAlignment="1">
      <alignment horizontal="center" vertical="center" readingOrder="1"/>
    </xf>
    <xf numFmtId="0" fontId="32" fillId="0" borderId="0" xfId="0" applyFont="1" applyAlignment="1">
      <alignment vertical="center" readingOrder="2"/>
    </xf>
    <xf numFmtId="0" fontId="51" fillId="0" borderId="0" xfId="0" applyFont="1" applyAlignment="1">
      <alignment horizontal="right" vertical="center" readingOrder="2"/>
    </xf>
    <xf numFmtId="0" fontId="33" fillId="0" borderId="0" xfId="0" applyFont="1" applyAlignment="1">
      <alignment horizontal="right" vertical="center" readingOrder="2"/>
    </xf>
    <xf numFmtId="0" fontId="54" fillId="0" borderId="0" xfId="0" applyFont="1" applyAlignment="1">
      <alignment horizontal="center" vertical="center" readingOrder="2"/>
    </xf>
    <xf numFmtId="0" fontId="54" fillId="0" borderId="14" xfId="0" applyFont="1" applyBorder="1" applyAlignment="1">
      <alignment horizontal="center" vertical="center" readingOrder="2"/>
    </xf>
    <xf numFmtId="166" fontId="10" fillId="0" borderId="0" xfId="0" applyNumberFormat="1" applyFont="1" applyAlignment="1">
      <alignment horizontal="right" vertical="center" readingOrder="2"/>
    </xf>
    <xf numFmtId="166" fontId="5" fillId="0" borderId="0" xfId="0" applyNumberFormat="1" applyFont="1" applyAlignment="1">
      <alignment vertical="center" readingOrder="2"/>
    </xf>
    <xf numFmtId="0" fontId="35" fillId="0" borderId="0" xfId="0" applyFont="1" applyAlignment="1">
      <alignment horizontal="center" vertical="center" readingOrder="2"/>
    </xf>
    <xf numFmtId="0" fontId="55" fillId="0" borderId="0" xfId="0" applyFont="1"/>
    <xf numFmtId="0" fontId="55" fillId="0" borderId="0" xfId="0" applyFont="1" applyAlignment="1">
      <alignment vertical="center"/>
    </xf>
    <xf numFmtId="3" fontId="34" fillId="0" borderId="0" xfId="0" applyNumberFormat="1" applyFont="1" applyAlignment="1">
      <alignment horizontal="center" vertical="center" readingOrder="2"/>
    </xf>
    <xf numFmtId="0" fontId="54" fillId="0" borderId="0" xfId="0" applyFont="1" applyAlignment="1">
      <alignment vertical="center" readingOrder="2"/>
    </xf>
    <xf numFmtId="0" fontId="47" fillId="0" borderId="7" xfId="0" applyFont="1" applyBorder="1" applyAlignment="1">
      <alignment horizontal="center" vertical="center" wrapText="1" readingOrder="2"/>
    </xf>
    <xf numFmtId="49" fontId="40" fillId="0" borderId="0" xfId="0" applyNumberFormat="1" applyFont="1" applyAlignment="1">
      <alignment horizontal="center" vertical="center" readingOrder="2"/>
    </xf>
    <xf numFmtId="0" fontId="32" fillId="0" borderId="23" xfId="0" applyFont="1" applyBorder="1" applyAlignment="1">
      <alignment horizontal="center" vertical="center" readingOrder="2"/>
    </xf>
    <xf numFmtId="0" fontId="40" fillId="0" borderId="0" xfId="0" applyFont="1" applyAlignment="1">
      <alignment horizontal="right" vertical="center" readingOrder="1"/>
    </xf>
    <xf numFmtId="0" fontId="31" fillId="0" borderId="0" xfId="0" applyFont="1" applyAlignment="1">
      <alignment horizontal="right" vertical="center" readingOrder="2"/>
    </xf>
    <xf numFmtId="0" fontId="34" fillId="0" borderId="0" xfId="0" applyFont="1" applyAlignment="1">
      <alignment horizontal="left" vertical="center" readingOrder="2"/>
    </xf>
    <xf numFmtId="49" fontId="10" fillId="2" borderId="0" xfId="0" applyNumberFormat="1" applyFont="1" applyFill="1" applyAlignment="1">
      <alignment horizontal="center" vertical="center" readingOrder="2"/>
    </xf>
    <xf numFmtId="0" fontId="10" fillId="0" borderId="0" xfId="0" applyFont="1" applyAlignment="1">
      <alignment horizontal="center" vertical="center" readingOrder="2"/>
    </xf>
    <xf numFmtId="166" fontId="10" fillId="0" borderId="0" xfId="0" applyNumberFormat="1" applyFont="1" applyAlignment="1">
      <alignment vertical="center" wrapText="1" readingOrder="2"/>
    </xf>
    <xf numFmtId="0" fontId="4" fillId="0" borderId="0" xfId="0" applyFont="1" applyAlignment="1">
      <alignment horizontal="center" vertical="center" readingOrder="2"/>
    </xf>
    <xf numFmtId="0" fontId="4" fillId="0" borderId="0" xfId="1" applyNumberFormat="1" applyFont="1" applyFill="1" applyBorder="1" applyAlignment="1">
      <alignment horizontal="center" vertical="center" readingOrder="2"/>
    </xf>
    <xf numFmtId="49" fontId="10" fillId="0" borderId="0" xfId="0" applyNumberFormat="1" applyFont="1" applyAlignment="1">
      <alignment horizontal="center" vertical="center" readingOrder="2"/>
    </xf>
    <xf numFmtId="166" fontId="10" fillId="0" borderId="0" xfId="1" applyNumberFormat="1" applyFont="1" applyFill="1" applyBorder="1" applyAlignment="1">
      <alignment horizontal="center" vertical="center" readingOrder="2"/>
    </xf>
    <xf numFmtId="0" fontId="32" fillId="0" borderId="18" xfId="0" applyFont="1" applyBorder="1" applyAlignment="1">
      <alignment horizontal="center" vertical="center" readingOrder="2"/>
    </xf>
    <xf numFmtId="0" fontId="31" fillId="0" borderId="0" xfId="0" applyFont="1" applyAlignment="1">
      <alignment vertical="top"/>
    </xf>
    <xf numFmtId="0" fontId="34" fillId="0" borderId="23" xfId="0" applyFont="1" applyBorder="1" applyAlignment="1">
      <alignment horizontal="center" vertical="center" readingOrder="2"/>
    </xf>
    <xf numFmtId="0" fontId="54" fillId="0" borderId="0" xfId="0" applyFont="1" applyAlignment="1">
      <alignment horizontal="right" vertical="center" readingOrder="2"/>
    </xf>
    <xf numFmtId="0" fontId="32" fillId="0" borderId="18" xfId="0" applyFont="1" applyBorder="1" applyAlignment="1">
      <alignment horizontal="right" vertical="center" readingOrder="2"/>
    </xf>
    <xf numFmtId="0" fontId="49" fillId="0" borderId="0" xfId="0" applyFont="1" applyAlignment="1">
      <alignment horizontal="center" vertical="center" readingOrder="2"/>
    </xf>
    <xf numFmtId="0" fontId="56" fillId="0" borderId="0" xfId="0" applyFont="1" applyAlignment="1">
      <alignment horizontal="right" vertical="center" readingOrder="2"/>
    </xf>
    <xf numFmtId="0" fontId="34" fillId="0" borderId="0" xfId="0" applyFont="1" applyAlignment="1">
      <alignment vertical="center" readingOrder="2"/>
    </xf>
    <xf numFmtId="0" fontId="51" fillId="0" borderId="0" xfId="0" applyFont="1" applyAlignment="1">
      <alignment vertical="center" readingOrder="2"/>
    </xf>
    <xf numFmtId="0" fontId="3" fillId="0" borderId="0" xfId="0" applyFont="1" applyAlignment="1">
      <alignment horizontal="center" vertical="center" wrapText="1" readingOrder="2"/>
    </xf>
    <xf numFmtId="0" fontId="41" fillId="0" borderId="7" xfId="0" applyFont="1" applyBorder="1" applyAlignment="1">
      <alignment horizontal="center" vertical="center" wrapText="1" readingOrder="2"/>
    </xf>
    <xf numFmtId="0" fontId="57" fillId="0" borderId="0" xfId="0" applyFont="1" applyAlignment="1">
      <alignment horizontal="center" vertical="center" readingOrder="2"/>
    </xf>
    <xf numFmtId="3" fontId="57" fillId="0" borderId="0" xfId="0" applyNumberFormat="1" applyFont="1" applyAlignment="1">
      <alignment horizontal="center" vertical="center" readingOrder="2"/>
    </xf>
    <xf numFmtId="0" fontId="57" fillId="0" borderId="14" xfId="0" applyFont="1" applyBorder="1" applyAlignment="1">
      <alignment horizontal="center" vertical="center" readingOrder="2"/>
    </xf>
    <xf numFmtId="3" fontId="57" fillId="0" borderId="14" xfId="0" applyNumberFormat="1" applyFont="1" applyBorder="1" applyAlignment="1">
      <alignment horizontal="center" vertical="center" readingOrder="2"/>
    </xf>
    <xf numFmtId="49" fontId="19" fillId="0" borderId="0" xfId="0" applyNumberFormat="1" applyFont="1" applyAlignment="1">
      <alignment vertical="top"/>
    </xf>
    <xf numFmtId="0" fontId="59" fillId="0" borderId="0" xfId="0" applyFont="1" applyAlignment="1">
      <alignment horizontal="justify" vertical="center" wrapText="1" readingOrder="2"/>
    </xf>
    <xf numFmtId="0" fontId="62" fillId="0" borderId="5" xfId="0" applyFont="1" applyBorder="1" applyAlignment="1">
      <alignment horizontal="center" vertical="center" wrapText="1" readingOrder="2"/>
    </xf>
    <xf numFmtId="0" fontId="37" fillId="0" borderId="7" xfId="0" applyFont="1" applyBorder="1" applyAlignment="1">
      <alignment horizontal="center" vertical="center" readingOrder="2"/>
    </xf>
    <xf numFmtId="0" fontId="57" fillId="0" borderId="0" xfId="0" applyFont="1" applyAlignment="1">
      <alignment horizontal="right" vertical="center" readingOrder="2"/>
    </xf>
    <xf numFmtId="0" fontId="9" fillId="2" borderId="0" xfId="0" applyFont="1" applyFill="1" applyAlignment="1">
      <alignment vertical="center" wrapText="1" readingOrder="2"/>
    </xf>
    <xf numFmtId="0" fontId="9" fillId="0" borderId="0" xfId="0" applyFont="1" applyAlignment="1">
      <alignment vertical="center" wrapText="1" readingOrder="2"/>
    </xf>
    <xf numFmtId="0" fontId="6" fillId="0" borderId="0" xfId="0" applyFont="1" applyAlignment="1">
      <alignment vertical="center" readingOrder="2"/>
    </xf>
    <xf numFmtId="0" fontId="57" fillId="0" borderId="7" xfId="0" applyFont="1" applyBorder="1" applyAlignment="1">
      <alignment horizontal="center" vertical="center" wrapText="1" readingOrder="2"/>
    </xf>
    <xf numFmtId="49" fontId="34" fillId="0" borderId="0" xfId="0" applyNumberFormat="1" applyFont="1" applyAlignment="1">
      <alignment vertical="center"/>
    </xf>
    <xf numFmtId="49" fontId="3" fillId="0" borderId="0" xfId="0" applyNumberFormat="1" applyFont="1" applyAlignment="1">
      <alignment horizontal="center" vertical="center" readingOrder="2"/>
    </xf>
    <xf numFmtId="0" fontId="3" fillId="0" borderId="0" xfId="0" applyFont="1" applyAlignment="1">
      <alignment vertical="center" wrapText="1" readingOrder="2"/>
    </xf>
    <xf numFmtId="2" fontId="9" fillId="0" borderId="0" xfId="0" applyNumberFormat="1" applyFont="1" applyAlignment="1">
      <alignment vertical="center" wrapText="1" readingOrder="2"/>
    </xf>
    <xf numFmtId="0" fontId="58" fillId="0" borderId="0" xfId="0" applyFont="1" applyAlignment="1">
      <alignment horizontal="right" vertical="center" readingOrder="2"/>
    </xf>
    <xf numFmtId="49" fontId="34" fillId="0" borderId="0" xfId="0" applyNumberFormat="1" applyFont="1" applyAlignment="1">
      <alignment horizontal="center" vertical="center"/>
    </xf>
    <xf numFmtId="0" fontId="3" fillId="2" borderId="0" xfId="0" applyFont="1" applyFill="1" applyAlignment="1">
      <alignment horizontal="right" vertical="center" wrapText="1" readingOrder="2"/>
    </xf>
    <xf numFmtId="0" fontId="22" fillId="0" borderId="0" xfId="2" applyFont="1" applyAlignment="1">
      <alignment horizontal="right" vertical="center" readingOrder="2"/>
    </xf>
    <xf numFmtId="49" fontId="20" fillId="0" borderId="0" xfId="2" applyNumberFormat="1" applyFont="1" applyAlignment="1">
      <alignment vertical="center"/>
    </xf>
    <xf numFmtId="0" fontId="27" fillId="0" borderId="0" xfId="2" applyFont="1" applyAlignment="1">
      <alignment vertical="center"/>
    </xf>
    <xf numFmtId="0" fontId="41" fillId="0" borderId="0" xfId="0" applyFont="1" applyAlignment="1">
      <alignment horizontal="center" vertical="center" readingOrder="2"/>
    </xf>
    <xf numFmtId="0" fontId="33" fillId="0" borderId="7" xfId="0" applyFont="1" applyBorder="1" applyAlignment="1">
      <alignment horizontal="center" vertical="center" wrapText="1" readingOrder="1"/>
    </xf>
    <xf numFmtId="0" fontId="66" fillId="0" borderId="0" xfId="0" applyFont="1" applyAlignment="1">
      <alignment horizontal="center" vertical="center" wrapText="1" readingOrder="2"/>
    </xf>
    <xf numFmtId="0" fontId="66" fillId="0" borderId="7" xfId="0" applyFont="1" applyBorder="1" applyAlignment="1">
      <alignment horizontal="center" vertical="center" wrapText="1" readingOrder="2"/>
    </xf>
    <xf numFmtId="0" fontId="6" fillId="2" borderId="0" xfId="0" applyFont="1" applyFill="1" applyAlignment="1">
      <alignment horizontal="center" vertical="center" readingOrder="2"/>
    </xf>
    <xf numFmtId="0" fontId="33" fillId="0" borderId="7" xfId="0" applyFont="1" applyBorder="1" applyAlignment="1">
      <alignment horizontal="center" vertical="center" wrapText="1" readingOrder="2"/>
    </xf>
    <xf numFmtId="49" fontId="4" fillId="2" borderId="0" xfId="0" applyNumberFormat="1" applyFont="1" applyFill="1" applyAlignment="1">
      <alignment horizontal="right" vertical="center" readingOrder="2"/>
    </xf>
    <xf numFmtId="0" fontId="20" fillId="0" borderId="0" xfId="2" applyFont="1" applyAlignment="1">
      <alignment horizontal="right" vertical="center" readingOrder="2"/>
    </xf>
    <xf numFmtId="0" fontId="57" fillId="0" borderId="0" xfId="0" applyFont="1" applyAlignment="1">
      <alignment horizontal="right" vertical="center" readingOrder="1"/>
    </xf>
    <xf numFmtId="0" fontId="56" fillId="0" borderId="0" xfId="0" applyFont="1" applyAlignment="1">
      <alignment vertical="center"/>
    </xf>
    <xf numFmtId="0" fontId="62" fillId="0" borderId="0" xfId="0" applyFont="1" applyAlignment="1">
      <alignment horizontal="center" vertical="center" readingOrder="1"/>
    </xf>
    <xf numFmtId="0" fontId="70" fillId="0" borderId="0" xfId="0" applyFont="1" applyAlignment="1">
      <alignment horizontal="justify" vertical="center" wrapText="1" readingOrder="2"/>
    </xf>
    <xf numFmtId="0" fontId="68" fillId="0" borderId="0" xfId="0" applyFont="1" applyAlignment="1">
      <alignment horizontal="justify" vertical="center" wrapText="1" readingOrder="2"/>
    </xf>
    <xf numFmtId="0" fontId="32" fillId="0" borderId="0" xfId="0" applyFont="1" applyAlignment="1">
      <alignment horizontal="right" vertical="center" wrapText="1" readingOrder="2"/>
    </xf>
    <xf numFmtId="0" fontId="21" fillId="0" borderId="0" xfId="2" applyFont="1" applyAlignment="1">
      <alignment horizontal="right" vertical="center" wrapText="1" readingOrder="2"/>
    </xf>
    <xf numFmtId="0" fontId="32" fillId="0" borderId="0" xfId="0" applyFont="1" applyAlignment="1">
      <alignment horizontal="left" vertical="center" wrapText="1" readingOrder="2"/>
    </xf>
    <xf numFmtId="166" fontId="34" fillId="0" borderId="0" xfId="2" applyNumberFormat="1" applyFont="1" applyAlignment="1">
      <alignment horizontal="left" vertical="center"/>
    </xf>
    <xf numFmtId="0" fontId="40" fillId="0" borderId="0" xfId="2" applyFont="1" applyAlignment="1">
      <alignment horizontal="left" vertical="center" wrapText="1"/>
    </xf>
    <xf numFmtId="0" fontId="31" fillId="0" borderId="0" xfId="0" applyFont="1" applyAlignment="1">
      <alignment horizontal="right" vertical="center"/>
    </xf>
    <xf numFmtId="3" fontId="32" fillId="0" borderId="14" xfId="0" applyNumberFormat="1" applyFont="1" applyBorder="1" applyAlignment="1">
      <alignment horizontal="right" vertical="center" readingOrder="2"/>
    </xf>
    <xf numFmtId="3" fontId="32" fillId="0" borderId="0" xfId="0" applyNumberFormat="1" applyFont="1" applyAlignment="1">
      <alignment horizontal="right" vertical="center" readingOrder="2"/>
    </xf>
    <xf numFmtId="0" fontId="34" fillId="0" borderId="0" xfId="2" applyFont="1" applyAlignment="1">
      <alignment horizontal="center" vertical="center"/>
    </xf>
    <xf numFmtId="0" fontId="33" fillId="0" borderId="3" xfId="2" applyFont="1" applyBorder="1" applyAlignment="1">
      <alignment horizontal="center" vertical="center"/>
    </xf>
    <xf numFmtId="0" fontId="33" fillId="2" borderId="0" xfId="2" applyFont="1" applyFill="1" applyAlignment="1">
      <alignment horizontal="center" vertical="center"/>
    </xf>
    <xf numFmtId="0" fontId="32" fillId="0" borderId="0" xfId="2" applyFont="1"/>
    <xf numFmtId="166" fontId="32" fillId="0" borderId="0" xfId="2" applyNumberFormat="1" applyFont="1" applyAlignment="1">
      <alignment horizontal="center"/>
    </xf>
    <xf numFmtId="166" fontId="32" fillId="0" borderId="3" xfId="2" applyNumberFormat="1" applyFont="1" applyBorder="1" applyAlignment="1">
      <alignment horizontal="center"/>
    </xf>
    <xf numFmtId="166" fontId="32" fillId="0" borderId="1" xfId="2" applyNumberFormat="1" applyFont="1" applyBorder="1" applyAlignment="1">
      <alignment horizontal="center"/>
    </xf>
    <xf numFmtId="0" fontId="71" fillId="0" borderId="0" xfId="2" applyFont="1"/>
    <xf numFmtId="0" fontId="57" fillId="0" borderId="10" xfId="0" applyFont="1" applyBorder="1" applyAlignment="1">
      <alignment horizontal="center" vertical="center" wrapText="1" readingOrder="2"/>
    </xf>
    <xf numFmtId="0" fontId="57" fillId="0" borderId="22" xfId="0" applyFont="1" applyBorder="1" applyAlignment="1">
      <alignment horizontal="justify" vertical="center" wrapText="1" readingOrder="2"/>
    </xf>
    <xf numFmtId="0" fontId="57" fillId="0" borderId="19" xfId="0" applyFont="1" applyBorder="1" applyAlignment="1">
      <alignment horizontal="justify" vertical="center" wrapText="1" readingOrder="2"/>
    </xf>
    <xf numFmtId="0" fontId="57" fillId="0" borderId="9" xfId="0" applyFont="1" applyBorder="1" applyAlignment="1">
      <alignment horizontal="center" vertical="center" wrapText="1" readingOrder="2"/>
    </xf>
    <xf numFmtId="0" fontId="34" fillId="3" borderId="21" xfId="0" applyFont="1" applyFill="1" applyBorder="1" applyAlignment="1">
      <alignment horizontal="center" vertical="center" wrapText="1" readingOrder="2"/>
    </xf>
    <xf numFmtId="0" fontId="34" fillId="3" borderId="13" xfId="0" applyFont="1" applyFill="1" applyBorder="1" applyAlignment="1">
      <alignment horizontal="center" vertical="center" wrapText="1" readingOrder="2"/>
    </xf>
    <xf numFmtId="0" fontId="34" fillId="3" borderId="12" xfId="0" applyFont="1" applyFill="1" applyBorder="1" applyAlignment="1">
      <alignment horizontal="center" vertical="center" wrapText="1" readingOrder="2"/>
    </xf>
    <xf numFmtId="0" fontId="38" fillId="0" borderId="0" xfId="0" applyFont="1" applyAlignment="1">
      <alignment horizontal="center" vertical="center" readingOrder="2"/>
    </xf>
    <xf numFmtId="0" fontId="56" fillId="0" borderId="0" xfId="0" applyFont="1"/>
    <xf numFmtId="0" fontId="62" fillId="0" borderId="7" xfId="0" applyFont="1" applyBorder="1" applyAlignment="1">
      <alignment horizontal="center" vertical="center" readingOrder="2"/>
    </xf>
    <xf numFmtId="0" fontId="74" fillId="0" borderId="0" xfId="0" applyFont="1" applyAlignment="1">
      <alignment horizontal="center" vertical="center" wrapText="1" readingOrder="1"/>
    </xf>
    <xf numFmtId="0" fontId="67" fillId="0" borderId="0" xfId="0" applyFont="1" applyAlignment="1">
      <alignment horizontal="right" vertical="center" wrapText="1" readingOrder="2"/>
    </xf>
    <xf numFmtId="0" fontId="49" fillId="0" borderId="0" xfId="0" applyFont="1" applyAlignment="1">
      <alignment horizontal="left" vertical="center" readingOrder="1"/>
    </xf>
    <xf numFmtId="0" fontId="76" fillId="0" borderId="10" xfId="0" applyFont="1" applyBorder="1" applyAlignment="1">
      <alignment horizontal="right" vertical="center" readingOrder="2"/>
    </xf>
    <xf numFmtId="0" fontId="79" fillId="0" borderId="10" xfId="0" applyFont="1" applyBorder="1" applyAlignment="1">
      <alignment horizontal="center" vertical="center" wrapText="1" readingOrder="1"/>
    </xf>
    <xf numFmtId="0" fontId="65" fillId="0" borderId="10" xfId="0" applyFont="1" applyBorder="1" applyAlignment="1">
      <alignment horizontal="center" vertical="center" wrapText="1" readingOrder="1"/>
    </xf>
    <xf numFmtId="0" fontId="78" fillId="0" borderId="13" xfId="0" applyFont="1" applyBorder="1" applyAlignment="1">
      <alignment horizontal="center" vertical="center" wrapText="1" readingOrder="2"/>
    </xf>
    <xf numFmtId="0" fontId="78" fillId="0" borderId="12" xfId="0" applyFont="1" applyBorder="1" applyAlignment="1">
      <alignment horizontal="center" vertical="center" wrapText="1" readingOrder="2"/>
    </xf>
    <xf numFmtId="0" fontId="56" fillId="0" borderId="0" xfId="0" applyFont="1" applyAlignment="1">
      <alignment horizontal="justify" vertical="center" wrapText="1" readingOrder="2"/>
    </xf>
    <xf numFmtId="0" fontId="56" fillId="0" borderId="0" xfId="0" applyFont="1" applyAlignment="1">
      <alignment horizontal="center" vertical="center" wrapText="1" readingOrder="2"/>
    </xf>
    <xf numFmtId="0" fontId="34" fillId="0" borderId="0" xfId="0" applyFont="1" applyAlignment="1">
      <alignment horizontal="right" vertical="center" wrapText="1" readingOrder="2"/>
    </xf>
    <xf numFmtId="0" fontId="33" fillId="0" borderId="0" xfId="0" applyFont="1" applyAlignment="1">
      <alignment horizontal="right" vertical="center" wrapText="1" readingOrder="2"/>
    </xf>
    <xf numFmtId="0" fontId="56" fillId="0" borderId="0" xfId="0" applyFont="1" applyAlignment="1">
      <alignment horizontal="right" vertical="center" wrapText="1" readingOrder="2"/>
    </xf>
    <xf numFmtId="0" fontId="41" fillId="0" borderId="0" xfId="0" applyFont="1" applyAlignment="1">
      <alignment horizontal="center" vertical="center" wrapText="1" readingOrder="2"/>
    </xf>
    <xf numFmtId="166" fontId="83" fillId="2" borderId="0" xfId="0" applyNumberFormat="1" applyFont="1" applyFill="1" applyAlignment="1">
      <alignment readingOrder="2"/>
    </xf>
    <xf numFmtId="166" fontId="83" fillId="2" borderId="0" xfId="0" applyNumberFormat="1" applyFont="1" applyFill="1" applyAlignment="1">
      <alignment horizontal="center" vertical="center" readingOrder="2"/>
    </xf>
    <xf numFmtId="166" fontId="62" fillId="0" borderId="3" xfId="0" applyNumberFormat="1" applyFont="1" applyBorder="1" applyAlignment="1">
      <alignment horizontal="left" vertical="center" wrapText="1" readingOrder="2"/>
    </xf>
    <xf numFmtId="166" fontId="62" fillId="0" borderId="0" xfId="0" applyNumberFormat="1" applyFont="1" applyAlignment="1">
      <alignment horizontal="left" vertical="center" wrapText="1" readingOrder="2"/>
    </xf>
    <xf numFmtId="0" fontId="62" fillId="0" borderId="3" xfId="0" applyFont="1" applyBorder="1" applyAlignment="1">
      <alignment horizontal="left" vertical="center" wrapText="1" readingOrder="2"/>
    </xf>
    <xf numFmtId="0" fontId="67" fillId="0" borderId="0" xfId="0" applyFont="1" applyAlignment="1">
      <alignment horizontal="left" vertical="center" wrapText="1" readingOrder="2"/>
    </xf>
    <xf numFmtId="166" fontId="38" fillId="0" borderId="0" xfId="0" applyNumberFormat="1" applyFont="1" applyAlignment="1">
      <alignment horizontal="left" vertical="center" wrapText="1" readingOrder="2"/>
    </xf>
    <xf numFmtId="166" fontId="38" fillId="0" borderId="2" xfId="0" applyNumberFormat="1" applyFont="1" applyBorder="1" applyAlignment="1">
      <alignment horizontal="left" vertical="center" wrapText="1" readingOrder="2"/>
    </xf>
    <xf numFmtId="3" fontId="38" fillId="0" borderId="3" xfId="0" applyNumberFormat="1" applyFont="1" applyBorder="1" applyAlignment="1">
      <alignment horizontal="left" vertical="center" wrapText="1" readingOrder="2"/>
    </xf>
    <xf numFmtId="0" fontId="7" fillId="2" borderId="0" xfId="0" applyFont="1" applyFill="1" applyAlignment="1">
      <alignment readingOrder="2"/>
    </xf>
    <xf numFmtId="0" fontId="7" fillId="0" borderId="0" xfId="0" applyFont="1" applyAlignment="1">
      <alignment horizontal="center" readingOrder="2"/>
    </xf>
    <xf numFmtId="0" fontId="7" fillId="0" borderId="0" xfId="0" applyFont="1" applyAlignment="1">
      <alignment readingOrder="2"/>
    </xf>
    <xf numFmtId="0" fontId="33" fillId="0" borderId="0" xfId="0" applyFont="1" applyAlignment="1">
      <alignment horizontal="justify" vertical="center" wrapText="1" readingOrder="2"/>
    </xf>
    <xf numFmtId="0" fontId="82" fillId="0" borderId="0" xfId="0" applyFont="1" applyAlignment="1">
      <alignment horizontal="center" vertical="center" wrapText="1" readingOrder="2"/>
    </xf>
    <xf numFmtId="0" fontId="8" fillId="0" borderId="0" xfId="0" applyFont="1" applyAlignment="1">
      <alignment readingOrder="2"/>
    </xf>
    <xf numFmtId="0" fontId="8" fillId="2" borderId="0" xfId="0" applyFont="1" applyFill="1" applyAlignment="1">
      <alignment horizontal="center" readingOrder="2"/>
    </xf>
    <xf numFmtId="0" fontId="6" fillId="2" borderId="0" xfId="0" applyFont="1" applyFill="1" applyAlignment="1">
      <alignment horizontal="center" readingOrder="2"/>
    </xf>
    <xf numFmtId="0" fontId="82" fillId="0" borderId="0" xfId="0" applyFont="1" applyAlignment="1">
      <alignment horizontal="justify" vertical="center" wrapText="1" readingOrder="2"/>
    </xf>
    <xf numFmtId="166" fontId="6" fillId="2" borderId="0" xfId="0" applyNumberFormat="1" applyFont="1" applyFill="1" applyAlignment="1">
      <alignment horizontal="center" readingOrder="2"/>
    </xf>
    <xf numFmtId="166" fontId="8" fillId="2" borderId="0" xfId="0" applyNumberFormat="1" applyFont="1" applyFill="1" applyAlignment="1">
      <alignment horizontal="center" wrapText="1" readingOrder="2"/>
    </xf>
    <xf numFmtId="166" fontId="6" fillId="2" borderId="0" xfId="0" applyNumberFormat="1" applyFont="1" applyFill="1" applyAlignment="1">
      <alignment horizontal="center" vertical="center" wrapText="1" readingOrder="2"/>
    </xf>
    <xf numFmtId="166" fontId="6" fillId="2" borderId="0" xfId="1" applyNumberFormat="1" applyFont="1" applyFill="1" applyBorder="1" applyAlignment="1">
      <alignment horizontal="center" vertical="center" wrapText="1" readingOrder="2"/>
    </xf>
    <xf numFmtId="166" fontId="8" fillId="0" borderId="0" xfId="0" applyNumberFormat="1" applyFont="1" applyAlignment="1">
      <alignment horizontal="center" vertical="center" readingOrder="2"/>
    </xf>
    <xf numFmtId="0" fontId="8" fillId="0" borderId="0" xfId="0" applyFont="1" applyAlignment="1">
      <alignment horizontal="center" readingOrder="2"/>
    </xf>
    <xf numFmtId="166" fontId="8" fillId="0" borderId="0" xfId="0" applyNumberFormat="1" applyFont="1" applyAlignment="1">
      <alignment horizontal="center" readingOrder="2"/>
    </xf>
    <xf numFmtId="3" fontId="6" fillId="0" borderId="0" xfId="0" applyNumberFormat="1" applyFont="1" applyAlignment="1">
      <alignment readingOrder="2"/>
    </xf>
    <xf numFmtId="0" fontId="83" fillId="0" borderId="0" xfId="0" applyFont="1" applyAlignment="1">
      <alignment readingOrder="2"/>
    </xf>
    <xf numFmtId="0" fontId="83" fillId="2" borderId="0" xfId="0" applyFont="1" applyFill="1" applyAlignment="1">
      <alignment horizontal="center" readingOrder="2"/>
    </xf>
    <xf numFmtId="166" fontId="83" fillId="2" borderId="0" xfId="0" applyNumberFormat="1" applyFont="1" applyFill="1" applyAlignment="1">
      <alignment horizontal="center" readingOrder="2"/>
    </xf>
    <xf numFmtId="166" fontId="83" fillId="2" borderId="0" xfId="0" applyNumberFormat="1" applyFont="1" applyFill="1" applyAlignment="1">
      <alignment horizontal="center" wrapText="1" readingOrder="2"/>
    </xf>
    <xf numFmtId="166" fontId="84" fillId="2" borderId="0" xfId="1" applyNumberFormat="1" applyFont="1" applyFill="1" applyBorder="1" applyAlignment="1">
      <alignment horizontal="center" vertical="center" wrapText="1" readingOrder="2"/>
    </xf>
    <xf numFmtId="166" fontId="83" fillId="0" borderId="0" xfId="0" applyNumberFormat="1" applyFont="1" applyAlignment="1">
      <alignment horizontal="center" readingOrder="2"/>
    </xf>
    <xf numFmtId="166" fontId="62" fillId="0" borderId="18" xfId="0" applyNumberFormat="1" applyFont="1" applyBorder="1" applyAlignment="1">
      <alignment horizontal="left" vertical="center" wrapText="1" readingOrder="2"/>
    </xf>
    <xf numFmtId="0" fontId="41" fillId="0" borderId="0" xfId="0" applyFont="1" applyAlignment="1">
      <alignment vertical="center" wrapText="1" readingOrder="2"/>
    </xf>
    <xf numFmtId="0" fontId="32" fillId="0" borderId="0" xfId="0" applyFont="1" applyAlignment="1">
      <alignment vertical="center" wrapText="1" readingOrder="2"/>
    </xf>
    <xf numFmtId="3" fontId="32" fillId="0" borderId="0" xfId="0" applyNumberFormat="1" applyFont="1" applyAlignment="1">
      <alignment vertical="center" wrapText="1" readingOrder="2"/>
    </xf>
    <xf numFmtId="166" fontId="8" fillId="0" borderId="0" xfId="0" applyNumberFormat="1" applyFont="1" applyAlignment="1">
      <alignment readingOrder="2"/>
    </xf>
    <xf numFmtId="0" fontId="5" fillId="0" borderId="0" xfId="0" applyFont="1" applyAlignment="1">
      <alignment horizontal="center" vertical="center" wrapText="1" readingOrder="2"/>
    </xf>
    <xf numFmtId="0" fontId="84" fillId="0" borderId="0" xfId="0" applyFont="1" applyAlignment="1">
      <alignment horizontal="center" vertical="center" wrapText="1" readingOrder="2"/>
    </xf>
    <xf numFmtId="0" fontId="83" fillId="0" borderId="0" xfId="0" applyFont="1" applyAlignment="1">
      <alignment horizontal="center" vertical="center" wrapText="1" readingOrder="2"/>
    </xf>
    <xf numFmtId="0" fontId="83" fillId="0" borderId="0" xfId="0" applyFont="1" applyAlignment="1">
      <alignment horizontal="center" vertical="center" readingOrder="2"/>
    </xf>
    <xf numFmtId="0" fontId="13" fillId="2" borderId="0" xfId="0" applyFont="1" applyFill="1" applyAlignment="1">
      <alignment vertical="center" readingOrder="2"/>
    </xf>
    <xf numFmtId="166" fontId="83" fillId="0" borderId="0" xfId="0" applyNumberFormat="1" applyFont="1" applyAlignment="1">
      <alignment horizontal="right" vertical="center" readingOrder="2"/>
    </xf>
    <xf numFmtId="0" fontId="35" fillId="0" borderId="0" xfId="0" applyFont="1" applyAlignment="1">
      <alignment horizontal="right" vertical="center" wrapText="1" readingOrder="2"/>
    </xf>
    <xf numFmtId="170" fontId="6" fillId="2" borderId="0" xfId="0" applyNumberFormat="1" applyFont="1" applyFill="1" applyAlignment="1">
      <alignment horizontal="center" vertical="center" readingOrder="2"/>
    </xf>
    <xf numFmtId="0" fontId="40" fillId="0" borderId="0" xfId="0" applyFont="1" applyAlignment="1">
      <alignment horizontal="center" vertical="center" readingOrder="2"/>
    </xf>
    <xf numFmtId="171" fontId="32" fillId="0" borderId="0" xfId="1" applyNumberFormat="1" applyFont="1" applyAlignment="1">
      <alignment horizontal="right" vertical="center" readingOrder="2"/>
    </xf>
    <xf numFmtId="166" fontId="57" fillId="0" borderId="0" xfId="0" applyNumberFormat="1" applyFont="1" applyAlignment="1">
      <alignment horizontal="center" vertical="center" readingOrder="2"/>
    </xf>
    <xf numFmtId="3" fontId="38" fillId="0" borderId="0" xfId="0" applyNumberFormat="1" applyFont="1" applyAlignment="1">
      <alignment horizontal="center" vertical="center" wrapText="1" readingOrder="2"/>
    </xf>
    <xf numFmtId="3" fontId="9" fillId="0" borderId="0" xfId="0" applyNumberFormat="1" applyFont="1" applyAlignment="1">
      <alignment vertical="center" readingOrder="2"/>
    </xf>
    <xf numFmtId="3" fontId="31" fillId="0" borderId="0" xfId="0" applyNumberFormat="1" applyFont="1" applyAlignment="1">
      <alignment horizontal="center" vertical="center" wrapText="1" readingOrder="2"/>
    </xf>
    <xf numFmtId="3" fontId="40" fillId="0" borderId="0" xfId="0" applyNumberFormat="1" applyFont="1" applyAlignment="1">
      <alignment horizontal="center" vertical="center" wrapText="1" readingOrder="2"/>
    </xf>
    <xf numFmtId="3" fontId="38" fillId="0" borderId="4" xfId="0" applyNumberFormat="1" applyFont="1" applyBorder="1" applyAlignment="1">
      <alignment horizontal="center" vertical="center" wrapText="1" readingOrder="2"/>
    </xf>
    <xf numFmtId="3" fontId="40" fillId="0" borderId="4" xfId="0" applyNumberFormat="1" applyFont="1" applyBorder="1" applyAlignment="1">
      <alignment horizontal="center" vertical="center" wrapText="1" readingOrder="2"/>
    </xf>
    <xf numFmtId="3" fontId="40" fillId="0" borderId="3" xfId="0" applyNumberFormat="1" applyFont="1" applyBorder="1" applyAlignment="1">
      <alignment horizontal="center" vertical="center" wrapText="1" readingOrder="2"/>
    </xf>
    <xf numFmtId="3" fontId="40" fillId="0" borderId="2" xfId="0" applyNumberFormat="1" applyFont="1" applyBorder="1" applyAlignment="1">
      <alignment horizontal="center" vertical="center" wrapText="1" readingOrder="2"/>
    </xf>
    <xf numFmtId="166" fontId="7" fillId="0" borderId="0" xfId="0" applyNumberFormat="1" applyFont="1" applyAlignment="1">
      <alignment horizontal="right" vertical="top" wrapText="1" readingOrder="2"/>
    </xf>
    <xf numFmtId="0" fontId="62" fillId="0" borderId="0" xfId="0" applyFont="1" applyAlignment="1">
      <alignment horizontal="left" vertical="center" wrapText="1" readingOrder="2"/>
    </xf>
    <xf numFmtId="166" fontId="9" fillId="0" borderId="0" xfId="0" applyNumberFormat="1" applyFont="1" applyAlignment="1">
      <alignment horizontal="left" vertical="center" readingOrder="2"/>
    </xf>
    <xf numFmtId="166" fontId="62" fillId="0" borderId="7" xfId="0" applyNumberFormat="1" applyFont="1" applyBorder="1" applyAlignment="1">
      <alignment horizontal="left" vertical="center" wrapText="1" readingOrder="2"/>
    </xf>
    <xf numFmtId="49" fontId="32" fillId="0" borderId="0" xfId="0" applyNumberFormat="1" applyFont="1" applyAlignment="1">
      <alignment horizontal="center" vertical="center"/>
    </xf>
    <xf numFmtId="0" fontId="32" fillId="0" borderId="0" xfId="0" applyFont="1" applyAlignment="1">
      <alignment vertical="center"/>
    </xf>
    <xf numFmtId="0" fontId="32" fillId="0" borderId="0" xfId="0" applyFont="1"/>
    <xf numFmtId="166" fontId="83" fillId="0" borderId="0" xfId="0" applyNumberFormat="1" applyFont="1" applyAlignment="1">
      <alignment vertical="center" readingOrder="2"/>
    </xf>
    <xf numFmtId="0" fontId="32" fillId="0" borderId="0" xfId="0" applyFont="1" applyAlignment="1">
      <alignment vertical="top"/>
    </xf>
    <xf numFmtId="0" fontId="32" fillId="0" borderId="0" xfId="0" applyFont="1" applyAlignment="1">
      <alignment horizontal="right" vertical="top"/>
    </xf>
    <xf numFmtId="0" fontId="31" fillId="0" borderId="0" xfId="0" applyFont="1" applyAlignment="1">
      <alignment horizontal="right"/>
    </xf>
    <xf numFmtId="0" fontId="33" fillId="0" borderId="14" xfId="0" applyFont="1" applyBorder="1" applyAlignment="1">
      <alignment horizontal="right" vertical="center" readingOrder="2"/>
    </xf>
    <xf numFmtId="166" fontId="40" fillId="0" borderId="0" xfId="2" applyNumberFormat="1" applyFont="1" applyAlignment="1">
      <alignment horizontal="right" vertical="center"/>
    </xf>
    <xf numFmtId="166" fontId="32" fillId="0" borderId="0" xfId="0" applyNumberFormat="1" applyFont="1" applyAlignment="1">
      <alignment horizontal="left" vertical="center" wrapText="1" readingOrder="2"/>
    </xf>
    <xf numFmtId="166" fontId="10" fillId="0" borderId="0" xfId="0" applyNumberFormat="1" applyFont="1" applyAlignment="1">
      <alignment horizontal="center" readingOrder="2"/>
    </xf>
    <xf numFmtId="0" fontId="86" fillId="3" borderId="24" xfId="0" applyFont="1" applyFill="1" applyBorder="1" applyAlignment="1">
      <alignment horizontal="center" vertical="center" wrapText="1" readingOrder="2"/>
    </xf>
    <xf numFmtId="0" fontId="86" fillId="3" borderId="0" xfId="0" applyFont="1" applyFill="1" applyAlignment="1">
      <alignment horizontal="center" vertical="center" wrapText="1" readingOrder="2"/>
    </xf>
    <xf numFmtId="0" fontId="4" fillId="2" borderId="0" xfId="0" applyFont="1" applyFill="1" applyAlignment="1">
      <alignment horizontal="center" wrapText="1" readingOrder="2"/>
    </xf>
    <xf numFmtId="0" fontId="4" fillId="2" borderId="3" xfId="0" applyFont="1" applyFill="1" applyBorder="1" applyAlignment="1">
      <alignment wrapText="1" readingOrder="2"/>
    </xf>
    <xf numFmtId="0" fontId="37" fillId="0" borderId="24" xfId="0" applyFont="1" applyBorder="1" applyAlignment="1">
      <alignment horizontal="right" vertical="center" wrapText="1" readingOrder="2"/>
    </xf>
    <xf numFmtId="0" fontId="37" fillId="0" borderId="0" xfId="0" applyFont="1" applyAlignment="1">
      <alignment horizontal="right" vertical="center" wrapText="1" readingOrder="2"/>
    </xf>
    <xf numFmtId="166" fontId="9" fillId="0" borderId="0" xfId="0" applyNumberFormat="1" applyFont="1" applyAlignment="1">
      <alignment horizontal="right" readingOrder="2"/>
    </xf>
    <xf numFmtId="0" fontId="37" fillId="3" borderId="24" xfId="0" applyFont="1" applyFill="1" applyBorder="1" applyAlignment="1">
      <alignment horizontal="right" vertical="center" wrapText="1" readingOrder="2"/>
    </xf>
    <xf numFmtId="0" fontId="37" fillId="3" borderId="0" xfId="0" applyFont="1" applyFill="1" applyAlignment="1">
      <alignment horizontal="right" vertical="center" wrapText="1" readingOrder="2"/>
    </xf>
    <xf numFmtId="166" fontId="9" fillId="0" borderId="7" xfId="0" applyNumberFormat="1" applyFont="1" applyBorder="1" applyAlignment="1">
      <alignment horizontal="right" vertical="center" readingOrder="2"/>
    </xf>
    <xf numFmtId="0" fontId="37" fillId="0" borderId="7" xfId="0" applyFont="1" applyBorder="1" applyAlignment="1">
      <alignment horizontal="right" vertical="center" wrapText="1" readingOrder="2"/>
    </xf>
    <xf numFmtId="166" fontId="9" fillId="0" borderId="7" xfId="0" applyNumberFormat="1" applyFont="1" applyBorder="1" applyAlignment="1">
      <alignment horizontal="right" readingOrder="2"/>
    </xf>
    <xf numFmtId="166" fontId="9" fillId="0" borderId="7" xfId="1" applyNumberFormat="1" applyFont="1" applyFill="1" applyBorder="1" applyAlignment="1">
      <alignment horizontal="right" vertical="center" readingOrder="2"/>
    </xf>
    <xf numFmtId="0" fontId="37" fillId="0" borderId="24" xfId="0" applyFont="1" applyBorder="1" applyAlignment="1">
      <alignment horizontal="left" vertical="center" wrapText="1" readingOrder="2"/>
    </xf>
    <xf numFmtId="166" fontId="9" fillId="2" borderId="17" xfId="0" applyNumberFormat="1" applyFont="1" applyFill="1" applyBorder="1" applyAlignment="1">
      <alignment horizontal="right" vertical="center" readingOrder="2"/>
    </xf>
    <xf numFmtId="166" fontId="37" fillId="0" borderId="24" xfId="0" applyNumberFormat="1" applyFont="1" applyBorder="1" applyAlignment="1">
      <alignment horizontal="left" vertical="center" wrapText="1" readingOrder="2"/>
    </xf>
    <xf numFmtId="0" fontId="36" fillId="3" borderId="18" xfId="0" applyFont="1" applyFill="1" applyBorder="1" applyAlignment="1">
      <alignment vertical="center" wrapText="1" readingOrder="2"/>
    </xf>
    <xf numFmtId="171" fontId="7" fillId="0" borderId="0" xfId="1" applyNumberFormat="1" applyFont="1" applyFill="1" applyBorder="1" applyAlignment="1">
      <alignment horizontal="right" vertical="center" readingOrder="2"/>
    </xf>
    <xf numFmtId="171" fontId="34" fillId="0" borderId="0" xfId="1" applyNumberFormat="1" applyFont="1" applyAlignment="1">
      <alignment horizontal="right" vertical="center" readingOrder="2"/>
    </xf>
    <xf numFmtId="171" fontId="7" fillId="0" borderId="0" xfId="1" applyNumberFormat="1" applyFont="1" applyFill="1" applyAlignment="1">
      <alignment horizontal="right" vertical="center" readingOrder="2"/>
    </xf>
    <xf numFmtId="171" fontId="34" fillId="0" borderId="0" xfId="1" applyNumberFormat="1" applyFont="1" applyAlignment="1">
      <alignment horizontal="right" vertical="center" wrapText="1" readingOrder="2"/>
    </xf>
    <xf numFmtId="171" fontId="34" fillId="0" borderId="0" xfId="1" applyNumberFormat="1" applyFont="1" applyBorder="1" applyAlignment="1">
      <alignment horizontal="right" vertical="center" wrapText="1" readingOrder="2"/>
    </xf>
    <xf numFmtId="171" fontId="34" fillId="0" borderId="14" xfId="1" applyNumberFormat="1" applyFont="1" applyBorder="1" applyAlignment="1">
      <alignment horizontal="right" vertical="center" readingOrder="2"/>
    </xf>
    <xf numFmtId="171" fontId="34" fillId="0" borderId="0" xfId="1" applyNumberFormat="1" applyFont="1" applyBorder="1" applyAlignment="1">
      <alignment horizontal="right" vertical="center" readingOrder="2"/>
    </xf>
    <xf numFmtId="171" fontId="7" fillId="0" borderId="0" xfId="1" applyNumberFormat="1" applyFont="1" applyFill="1" applyBorder="1" applyAlignment="1">
      <alignment horizontal="right" vertical="top" wrapText="1" readingOrder="2"/>
    </xf>
    <xf numFmtId="171" fontId="31" fillId="0" borderId="0" xfId="1" applyNumberFormat="1" applyFont="1" applyAlignment="1">
      <alignment horizontal="right" vertical="center"/>
    </xf>
    <xf numFmtId="171" fontId="40" fillId="0" borderId="0" xfId="1" applyNumberFormat="1" applyFont="1" applyAlignment="1">
      <alignment horizontal="right" vertical="center" readingOrder="2"/>
    </xf>
    <xf numFmtId="171" fontId="40" fillId="0" borderId="0" xfId="1" applyNumberFormat="1" applyFont="1" applyAlignment="1">
      <alignment horizontal="right" vertical="center" wrapText="1" readingOrder="2"/>
    </xf>
    <xf numFmtId="171" fontId="9" fillId="0" borderId="0" xfId="1" applyNumberFormat="1" applyFont="1" applyFill="1" applyBorder="1" applyAlignment="1">
      <alignment horizontal="right" vertical="center" readingOrder="2"/>
    </xf>
    <xf numFmtId="171" fontId="34" fillId="0" borderId="7" xfId="1" applyNumberFormat="1" applyFont="1" applyBorder="1" applyAlignment="1">
      <alignment horizontal="right" vertical="center" readingOrder="2"/>
    </xf>
    <xf numFmtId="171" fontId="4" fillId="2" borderId="0" xfId="1" applyNumberFormat="1" applyFont="1" applyFill="1" applyBorder="1" applyAlignment="1">
      <alignment horizontal="right" vertical="center" wrapText="1" readingOrder="2"/>
    </xf>
    <xf numFmtId="3" fontId="38" fillId="0" borderId="0" xfId="0" applyNumberFormat="1" applyFont="1" applyAlignment="1">
      <alignment horizontal="left" vertical="center" wrapText="1" readingOrder="2"/>
    </xf>
    <xf numFmtId="171" fontId="31" fillId="0" borderId="0" xfId="1" applyNumberFormat="1" applyFont="1"/>
    <xf numFmtId="171" fontId="34" fillId="0" borderId="0" xfId="1" applyNumberFormat="1" applyFont="1" applyAlignment="1">
      <alignment horizontal="center" vertical="center" readingOrder="2"/>
    </xf>
    <xf numFmtId="171" fontId="31" fillId="0" borderId="0" xfId="1" applyNumberFormat="1" applyFont="1" applyAlignment="1">
      <alignment vertical="center"/>
    </xf>
    <xf numFmtId="171" fontId="32" fillId="0" borderId="0" xfId="1" applyNumberFormat="1" applyFont="1" applyAlignment="1">
      <alignment horizontal="center" vertical="center" readingOrder="2"/>
    </xf>
    <xf numFmtId="171" fontId="32" fillId="0" borderId="18" xfId="1" applyNumberFormat="1" applyFont="1" applyBorder="1" applyAlignment="1">
      <alignment horizontal="right" vertical="center" readingOrder="2"/>
    </xf>
    <xf numFmtId="171" fontId="31" fillId="0" borderId="0" xfId="1" applyNumberFormat="1" applyFont="1" applyAlignment="1">
      <alignment vertical="top"/>
    </xf>
    <xf numFmtId="171" fontId="33" fillId="0" borderId="7" xfId="1" applyNumberFormat="1" applyFont="1" applyBorder="1" applyAlignment="1">
      <alignment horizontal="right" vertical="center" readingOrder="2"/>
    </xf>
    <xf numFmtId="171" fontId="32" fillId="0" borderId="5" xfId="1" applyNumberFormat="1" applyFont="1" applyBorder="1" applyAlignment="1">
      <alignment horizontal="right" vertical="center" readingOrder="2"/>
    </xf>
    <xf numFmtId="171" fontId="7" fillId="0" borderId="0" xfId="1" applyNumberFormat="1" applyFont="1" applyFill="1" applyAlignment="1">
      <alignment vertical="center" readingOrder="2"/>
    </xf>
    <xf numFmtId="171" fontId="32" fillId="0" borderId="7" xfId="1" applyNumberFormat="1" applyFont="1" applyBorder="1" applyAlignment="1">
      <alignment horizontal="right" vertical="center" readingOrder="2"/>
    </xf>
    <xf numFmtId="166" fontId="9" fillId="2" borderId="7" xfId="0" applyNumberFormat="1" applyFont="1" applyFill="1" applyBorder="1" applyAlignment="1">
      <alignment horizontal="right" vertical="center" readingOrder="2"/>
    </xf>
    <xf numFmtId="3" fontId="31" fillId="0" borderId="0" xfId="0" applyNumberFormat="1" applyFont="1" applyAlignment="1">
      <alignment horizontal="right" vertical="top"/>
    </xf>
    <xf numFmtId="3" fontId="32" fillId="0" borderId="18" xfId="0" applyNumberFormat="1" applyFont="1" applyBorder="1" applyAlignment="1">
      <alignment horizontal="right" vertical="center" readingOrder="2"/>
    </xf>
    <xf numFmtId="3" fontId="32" fillId="0" borderId="5" xfId="0" applyNumberFormat="1" applyFont="1" applyBorder="1" applyAlignment="1">
      <alignment horizontal="right" vertical="center" readingOrder="2"/>
    </xf>
    <xf numFmtId="3" fontId="40" fillId="0" borderId="0" xfId="0" applyNumberFormat="1" applyFont="1" applyAlignment="1">
      <alignment horizontal="center" vertical="center" readingOrder="2"/>
    </xf>
    <xf numFmtId="0" fontId="7" fillId="2" borderId="0" xfId="0" applyFont="1" applyFill="1" applyAlignment="1">
      <alignment horizontal="right" vertical="center" readingOrder="2"/>
    </xf>
    <xf numFmtId="0" fontId="31" fillId="0" borderId="0" xfId="0" applyFont="1" applyAlignment="1">
      <alignment horizontal="right" wrapText="1"/>
    </xf>
    <xf numFmtId="0" fontId="39" fillId="0" borderId="0" xfId="0" applyFont="1" applyAlignment="1">
      <alignment horizontal="right" vertical="center" wrapText="1" readingOrder="2"/>
    </xf>
    <xf numFmtId="3" fontId="34" fillId="0" borderId="0" xfId="0" applyNumberFormat="1" applyFont="1" applyAlignment="1">
      <alignment horizontal="left" vertical="center" wrapText="1" readingOrder="2"/>
    </xf>
    <xf numFmtId="171" fontId="55" fillId="0" borderId="0" xfId="1" applyNumberFormat="1" applyFont="1" applyAlignment="1">
      <alignment horizontal="right" vertical="center"/>
    </xf>
    <xf numFmtId="171" fontId="34" fillId="0" borderId="0" xfId="1" applyNumberFormat="1" applyFont="1" applyFill="1" applyAlignment="1">
      <alignment horizontal="right" vertical="center" readingOrder="2"/>
    </xf>
    <xf numFmtId="171" fontId="34" fillId="0" borderId="0" xfId="1" applyNumberFormat="1" applyFont="1" applyFill="1" applyBorder="1" applyAlignment="1">
      <alignment horizontal="right" vertical="center" readingOrder="2"/>
    </xf>
    <xf numFmtId="171" fontId="55" fillId="0" borderId="0" xfId="1" applyNumberFormat="1" applyFont="1" applyFill="1" applyAlignment="1">
      <alignment horizontal="right" vertical="center"/>
    </xf>
    <xf numFmtId="0" fontId="87" fillId="0" borderId="0" xfId="0" applyFont="1" applyAlignment="1">
      <alignment horizontal="right" shrinkToFit="1"/>
    </xf>
    <xf numFmtId="171" fontId="87" fillId="0" borderId="0" xfId="1" applyNumberFormat="1" applyFont="1" applyFill="1" applyBorder="1" applyAlignment="1" applyProtection="1">
      <alignment horizontal="right" shrinkToFit="1"/>
    </xf>
    <xf numFmtId="171" fontId="87" fillId="4" borderId="0" xfId="1" applyNumberFormat="1" applyFont="1" applyFill="1" applyBorder="1" applyAlignment="1" applyProtection="1">
      <alignment horizontal="right" shrinkToFit="1"/>
    </xf>
    <xf numFmtId="166" fontId="9" fillId="4" borderId="0" xfId="1" applyNumberFormat="1" applyFont="1" applyFill="1" applyAlignment="1">
      <alignment vertical="center" readingOrder="2"/>
    </xf>
    <xf numFmtId="3" fontId="57" fillId="0" borderId="10" xfId="0" applyNumberFormat="1" applyFont="1" applyBorder="1" applyAlignment="1">
      <alignment horizontal="center" vertical="center" wrapText="1" readingOrder="2"/>
    </xf>
    <xf numFmtId="3" fontId="57" fillId="0" borderId="9" xfId="0" applyNumberFormat="1" applyFont="1" applyBorder="1" applyAlignment="1">
      <alignment horizontal="center" vertical="center" wrapText="1" readingOrder="2"/>
    </xf>
    <xf numFmtId="166" fontId="9" fillId="2" borderId="14" xfId="0" applyNumberFormat="1" applyFont="1" applyFill="1" applyBorder="1" applyAlignment="1">
      <alignment horizontal="right" vertical="center" readingOrder="2"/>
    </xf>
    <xf numFmtId="0" fontId="80" fillId="0" borderId="10" xfId="0" applyFont="1" applyBorder="1" applyAlignment="1">
      <alignment horizontal="right" vertical="center" readingOrder="2"/>
    </xf>
    <xf numFmtId="3" fontId="76" fillId="0" borderId="10" xfId="0" applyNumberFormat="1" applyFont="1" applyBorder="1" applyAlignment="1">
      <alignment horizontal="center" vertical="center" readingOrder="1"/>
    </xf>
    <xf numFmtId="3" fontId="88" fillId="0" borderId="10" xfId="0" applyNumberFormat="1" applyFont="1" applyBorder="1" applyAlignment="1">
      <alignment horizontal="center" vertical="center" readingOrder="1"/>
    </xf>
    <xf numFmtId="3" fontId="81" fillId="0" borderId="10" xfId="0" applyNumberFormat="1" applyFont="1" applyBorder="1" applyAlignment="1">
      <alignment horizontal="center" vertical="center" readingOrder="1"/>
    </xf>
    <xf numFmtId="3" fontId="81" fillId="0" borderId="9" xfId="0" applyNumberFormat="1" applyFont="1" applyBorder="1" applyAlignment="1">
      <alignment horizontal="center" vertical="center" readingOrder="1"/>
    </xf>
    <xf numFmtId="3" fontId="19" fillId="0" borderId="0" xfId="2" applyNumberFormat="1" applyFont="1" applyAlignment="1">
      <alignment vertical="center"/>
    </xf>
    <xf numFmtId="3" fontId="72" fillId="0" borderId="10" xfId="0" applyNumberFormat="1" applyFont="1" applyBorder="1" applyAlignment="1">
      <alignment horizontal="center" vertical="center" readingOrder="1"/>
    </xf>
    <xf numFmtId="0" fontId="47" fillId="0" borderId="0" xfId="0" applyFont="1" applyAlignment="1">
      <alignment horizontal="right" vertical="center" wrapText="1" readingOrder="2"/>
    </xf>
    <xf numFmtId="0" fontId="71" fillId="0" borderId="0" xfId="0" applyFont="1" applyAlignment="1">
      <alignment vertical="center"/>
    </xf>
    <xf numFmtId="0" fontId="71" fillId="0" borderId="0" xfId="0" applyFont="1" applyAlignment="1">
      <alignment horizontal="left" vertical="center"/>
    </xf>
    <xf numFmtId="0" fontId="20" fillId="0" borderId="0" xfId="2" applyFont="1" applyAlignment="1">
      <alignment horizontal="center" vertical="center"/>
    </xf>
    <xf numFmtId="0" fontId="74" fillId="0" borderId="10" xfId="0" applyFont="1" applyBorder="1" applyAlignment="1">
      <alignment horizontal="center" vertical="center" wrapText="1" readingOrder="2"/>
    </xf>
    <xf numFmtId="0" fontId="75" fillId="0" borderId="10" xfId="0" applyFont="1" applyBorder="1" applyAlignment="1">
      <alignment horizontal="center" vertical="center" wrapText="1" readingOrder="2"/>
    </xf>
    <xf numFmtId="0" fontId="74" fillId="0" borderId="11" xfId="0" applyFont="1" applyBorder="1" applyAlignment="1">
      <alignment horizontal="center" vertical="center" wrapText="1" readingOrder="2"/>
    </xf>
    <xf numFmtId="0" fontId="76" fillId="0" borderId="22" xfId="0" applyFont="1" applyBorder="1" applyAlignment="1">
      <alignment horizontal="right" vertical="center" wrapText="1" readingOrder="2"/>
    </xf>
    <xf numFmtId="38" fontId="40" fillId="0" borderId="0" xfId="0" applyNumberFormat="1" applyFont="1" applyAlignment="1">
      <alignment horizontal="center" vertical="center" wrapText="1" readingOrder="2"/>
    </xf>
    <xf numFmtId="3" fontId="62" fillId="0" borderId="0" xfId="0" applyNumberFormat="1" applyFont="1" applyAlignment="1">
      <alignment horizontal="left" vertical="center" wrapText="1" readingOrder="2"/>
    </xf>
    <xf numFmtId="166" fontId="7" fillId="4" borderId="0" xfId="0" applyNumberFormat="1" applyFont="1" applyFill="1" applyAlignment="1">
      <alignment vertical="center" readingOrder="2"/>
    </xf>
    <xf numFmtId="3" fontId="40" fillId="0" borderId="14" xfId="0" applyNumberFormat="1" applyFont="1" applyBorder="1" applyAlignment="1">
      <alignment horizontal="center" vertical="center" readingOrder="2"/>
    </xf>
    <xf numFmtId="3" fontId="31" fillId="0" borderId="0" xfId="0" applyNumberFormat="1" applyFont="1"/>
    <xf numFmtId="3" fontId="31" fillId="0" borderId="0" xfId="0" applyNumberFormat="1" applyFont="1" applyAlignment="1">
      <alignment horizontal="right" vertical="center"/>
    </xf>
    <xf numFmtId="3" fontId="7" fillId="0" borderId="0" xfId="0" applyNumberFormat="1" applyFont="1" applyAlignment="1">
      <alignment horizontal="right" vertical="center" readingOrder="2"/>
    </xf>
    <xf numFmtId="3" fontId="31" fillId="0" borderId="0" xfId="0" applyNumberFormat="1" applyFont="1" applyAlignment="1">
      <alignment horizontal="right"/>
    </xf>
    <xf numFmtId="3" fontId="32" fillId="0" borderId="0" xfId="0" applyNumberFormat="1" applyFont="1" applyAlignment="1">
      <alignment horizontal="center" vertical="center" readingOrder="2"/>
    </xf>
    <xf numFmtId="3" fontId="32" fillId="0" borderId="14" xfId="0" applyNumberFormat="1" applyFont="1" applyBorder="1" applyAlignment="1">
      <alignment horizontal="center" vertical="center" readingOrder="2"/>
    </xf>
    <xf numFmtId="3" fontId="31" fillId="0" borderId="0" xfId="0" applyNumberFormat="1" applyFont="1" applyAlignment="1">
      <alignment vertical="center"/>
    </xf>
    <xf numFmtId="3" fontId="32" fillId="0" borderId="18" xfId="0" applyNumberFormat="1" applyFont="1" applyBorder="1" applyAlignment="1">
      <alignment horizontal="center" vertical="center" readingOrder="2"/>
    </xf>
    <xf numFmtId="3" fontId="7" fillId="0" borderId="0" xfId="0" applyNumberFormat="1" applyFont="1" applyAlignment="1">
      <alignment vertical="center" readingOrder="2"/>
    </xf>
    <xf numFmtId="3" fontId="54" fillId="0" borderId="0" xfId="0" applyNumberFormat="1" applyFont="1" applyAlignment="1">
      <alignment horizontal="center" vertical="center" readingOrder="2"/>
    </xf>
    <xf numFmtId="3" fontId="54" fillId="0" borderId="14" xfId="0" applyNumberFormat="1" applyFont="1" applyBorder="1" applyAlignment="1">
      <alignment horizontal="center" vertical="center" readingOrder="2"/>
    </xf>
    <xf numFmtId="3" fontId="61" fillId="0" borderId="0" xfId="0" applyNumberFormat="1" applyFont="1" applyAlignment="1">
      <alignment horizontal="center" vertical="center" readingOrder="1"/>
    </xf>
    <xf numFmtId="3" fontId="62" fillId="0" borderId="0" xfId="0" applyNumberFormat="1" applyFont="1" applyAlignment="1">
      <alignment horizontal="center" vertical="center" readingOrder="2"/>
    </xf>
    <xf numFmtId="3" fontId="32" fillId="0" borderId="7" xfId="0" applyNumberFormat="1" applyFont="1" applyBorder="1" applyAlignment="1">
      <alignment horizontal="center" vertical="center" readingOrder="2"/>
    </xf>
    <xf numFmtId="3" fontId="9" fillId="0" borderId="0" xfId="0" applyNumberFormat="1" applyFont="1" applyAlignment="1">
      <alignment vertical="center" wrapText="1" readingOrder="2"/>
    </xf>
    <xf numFmtId="3" fontId="4" fillId="0" borderId="0" xfId="0" applyNumberFormat="1" applyFont="1" applyAlignment="1">
      <alignment vertical="center" readingOrder="2"/>
    </xf>
    <xf numFmtId="3" fontId="32" fillId="0" borderId="5" xfId="0" applyNumberFormat="1" applyFont="1" applyBorder="1" applyAlignment="1">
      <alignment horizontal="center" vertical="center" readingOrder="2"/>
    </xf>
    <xf numFmtId="3" fontId="32" fillId="0" borderId="0" xfId="0" applyNumberFormat="1" applyFont="1" applyAlignment="1">
      <alignment horizontal="right" vertical="top"/>
    </xf>
    <xf numFmtId="3" fontId="83" fillId="0" borderId="0" xfId="0" applyNumberFormat="1" applyFont="1" applyAlignment="1">
      <alignment horizontal="right" vertical="center" readingOrder="2"/>
    </xf>
    <xf numFmtId="3" fontId="62" fillId="0" borderId="0" xfId="0" applyNumberFormat="1" applyFont="1" applyAlignment="1">
      <alignment horizontal="right" vertical="center" readingOrder="1"/>
    </xf>
    <xf numFmtId="3" fontId="62" fillId="0" borderId="0" xfId="0" applyNumberFormat="1" applyFont="1" applyAlignment="1">
      <alignment horizontal="right" vertical="center" readingOrder="2"/>
    </xf>
    <xf numFmtId="3" fontId="32" fillId="0" borderId="7" xfId="0" applyNumberFormat="1" applyFont="1" applyBorder="1" applyAlignment="1">
      <alignment horizontal="right" vertical="center" readingOrder="2"/>
    </xf>
    <xf numFmtId="3" fontId="32" fillId="0" borderId="0" xfId="0" applyNumberFormat="1" applyFont="1" applyAlignment="1">
      <alignment horizontal="right" vertical="center" readingOrder="1"/>
    </xf>
    <xf numFmtId="3" fontId="32" fillId="0" borderId="7" xfId="0" applyNumberFormat="1" applyFont="1" applyBorder="1" applyAlignment="1">
      <alignment horizontal="left" vertical="center" wrapText="1" readingOrder="2"/>
    </xf>
    <xf numFmtId="3" fontId="62" fillId="0" borderId="7" xfId="0" applyNumberFormat="1" applyFont="1" applyBorder="1" applyAlignment="1">
      <alignment horizontal="left" vertical="center" wrapText="1" readingOrder="2"/>
    </xf>
    <xf numFmtId="3" fontId="32" fillId="0" borderId="0" xfId="0" applyNumberFormat="1" applyFont="1" applyAlignment="1">
      <alignment horizontal="left" vertical="center" wrapText="1" readingOrder="2"/>
    </xf>
    <xf numFmtId="3" fontId="19" fillId="0" borderId="0" xfId="2" applyNumberFormat="1" applyFont="1" applyAlignment="1">
      <alignment horizontal="center" vertical="center"/>
    </xf>
    <xf numFmtId="3" fontId="69" fillId="0" borderId="0" xfId="0" applyNumberFormat="1" applyFont="1" applyAlignment="1">
      <alignment horizontal="center" vertical="center" wrapText="1" readingOrder="2"/>
    </xf>
    <xf numFmtId="3" fontId="34" fillId="0" borderId="0" xfId="2" applyNumberFormat="1" applyFont="1" applyAlignment="1">
      <alignment horizontal="left" vertical="center"/>
    </xf>
    <xf numFmtId="3" fontId="21" fillId="0" borderId="0" xfId="2" applyNumberFormat="1" applyFont="1" applyAlignment="1">
      <alignment horizontal="right" vertical="center" wrapText="1" readingOrder="2"/>
    </xf>
    <xf numFmtId="37" fontId="62" fillId="0" borderId="0" xfId="0" applyNumberFormat="1" applyFont="1" applyAlignment="1">
      <alignment horizontal="left" vertical="center" wrapText="1" readingOrder="2"/>
    </xf>
    <xf numFmtId="37" fontId="19" fillId="0" borderId="0" xfId="2" applyNumberFormat="1" applyFont="1" applyAlignment="1">
      <alignment vertical="center"/>
    </xf>
    <xf numFmtId="0" fontId="34" fillId="3" borderId="33" xfId="0" applyFont="1" applyFill="1" applyBorder="1" applyAlignment="1">
      <alignment horizontal="center" vertical="center" wrapText="1" readingOrder="2"/>
    </xf>
    <xf numFmtId="0" fontId="57" fillId="0" borderId="26" xfId="0" applyFont="1" applyBorder="1" applyAlignment="1">
      <alignment horizontal="center" vertical="center" wrapText="1" readingOrder="2"/>
    </xf>
    <xf numFmtId="0" fontId="57" fillId="0" borderId="34" xfId="0" applyFont="1" applyBorder="1" applyAlignment="1">
      <alignment horizontal="center" vertical="center" wrapText="1" readingOrder="2"/>
    </xf>
    <xf numFmtId="3" fontId="62" fillId="0" borderId="0" xfId="0" applyNumberFormat="1" applyFont="1" applyAlignment="1">
      <alignment horizontal="center" vertical="center" readingOrder="1"/>
    </xf>
    <xf numFmtId="3" fontId="56" fillId="0" borderId="0" xfId="0" applyNumberFormat="1" applyFont="1"/>
    <xf numFmtId="3" fontId="62" fillId="0" borderId="14" xfId="0" applyNumberFormat="1" applyFont="1" applyBorder="1" applyAlignment="1">
      <alignment horizontal="center" vertical="center" readingOrder="2"/>
    </xf>
    <xf numFmtId="3" fontId="62" fillId="0" borderId="3" xfId="0" applyNumberFormat="1" applyFont="1" applyBorder="1" applyAlignment="1">
      <alignment horizontal="left" vertical="center" wrapText="1" readingOrder="2"/>
    </xf>
    <xf numFmtId="3" fontId="32" fillId="0" borderId="3" xfId="0" applyNumberFormat="1" applyFont="1" applyBorder="1" applyAlignment="1">
      <alignment horizontal="left" vertical="center" wrapText="1" readingOrder="2"/>
    </xf>
    <xf numFmtId="3" fontId="62" fillId="0" borderId="2" xfId="0" applyNumberFormat="1" applyFont="1" applyBorder="1" applyAlignment="1">
      <alignment horizontal="left" vertical="center" wrapText="1" readingOrder="2"/>
    </xf>
    <xf numFmtId="37" fontId="62" fillId="0" borderId="3" xfId="0" applyNumberFormat="1" applyFont="1" applyBorder="1" applyAlignment="1">
      <alignment horizontal="left" vertical="center" wrapText="1" readingOrder="2"/>
    </xf>
    <xf numFmtId="3" fontId="83" fillId="2" borderId="0" xfId="0" applyNumberFormat="1" applyFont="1" applyFill="1" applyAlignment="1">
      <alignment horizontal="center" readingOrder="2"/>
    </xf>
    <xf numFmtId="3" fontId="83" fillId="2" borderId="0" xfId="0" applyNumberFormat="1" applyFont="1" applyFill="1" applyAlignment="1">
      <alignment horizontal="center" wrapText="1" readingOrder="2"/>
    </xf>
    <xf numFmtId="3" fontId="33" fillId="0" borderId="7" xfId="0" applyNumberFormat="1" applyFont="1" applyBorder="1" applyAlignment="1">
      <alignment vertical="center" wrapText="1" readingOrder="2"/>
    </xf>
    <xf numFmtId="3" fontId="33" fillId="0" borderId="0" xfId="0" applyNumberFormat="1" applyFont="1" applyAlignment="1">
      <alignment vertical="center" wrapText="1" readingOrder="2"/>
    </xf>
    <xf numFmtId="3" fontId="84" fillId="2" borderId="0" xfId="1" applyNumberFormat="1" applyFont="1" applyFill="1" applyBorder="1" applyAlignment="1">
      <alignment horizontal="center" vertical="center" wrapText="1" readingOrder="2"/>
    </xf>
    <xf numFmtId="3" fontId="83" fillId="0" borderId="0" xfId="0" applyNumberFormat="1" applyFont="1" applyAlignment="1">
      <alignment horizontal="center" vertical="center" readingOrder="2"/>
    </xf>
    <xf numFmtId="3" fontId="83" fillId="0" borderId="0" xfId="0" applyNumberFormat="1" applyFont="1" applyAlignment="1">
      <alignment horizontal="center" readingOrder="2"/>
    </xf>
    <xf numFmtId="3" fontId="62" fillId="0" borderId="7" xfId="0" applyNumberFormat="1" applyFont="1" applyBorder="1" applyAlignment="1">
      <alignment vertical="center" wrapText="1" readingOrder="2"/>
    </xf>
    <xf numFmtId="166" fontId="38" fillId="0" borderId="4" xfId="0" applyNumberFormat="1" applyFont="1" applyBorder="1" applyAlignment="1">
      <alignment horizontal="left" vertical="center" wrapText="1" readingOrder="2"/>
    </xf>
    <xf numFmtId="0" fontId="40" fillId="2" borderId="0" xfId="0" applyFont="1" applyFill="1" applyAlignment="1">
      <alignment horizontal="right" vertical="center" wrapText="1" readingOrder="2"/>
    </xf>
    <xf numFmtId="170" fontId="9" fillId="2" borderId="0" xfId="0" applyNumberFormat="1" applyFont="1" applyFill="1" applyAlignment="1">
      <alignment vertical="center" readingOrder="2"/>
    </xf>
    <xf numFmtId="3" fontId="38" fillId="2" borderId="3" xfId="0" applyNumberFormat="1" applyFont="1" applyFill="1" applyBorder="1" applyAlignment="1">
      <alignment horizontal="center" vertical="center" wrapText="1" readingOrder="2"/>
    </xf>
    <xf numFmtId="3" fontId="9" fillId="2" borderId="0" xfId="0" applyNumberFormat="1" applyFont="1" applyFill="1" applyAlignment="1">
      <alignment vertical="center" readingOrder="2"/>
    </xf>
    <xf numFmtId="3" fontId="38" fillId="2" borderId="1" xfId="0" applyNumberFormat="1" applyFont="1" applyFill="1" applyBorder="1" applyAlignment="1">
      <alignment horizontal="center" vertical="center" wrapText="1" readingOrder="2"/>
    </xf>
    <xf numFmtId="3" fontId="62" fillId="2" borderId="0" xfId="0" applyNumberFormat="1" applyFont="1" applyFill="1" applyAlignment="1">
      <alignment horizontal="right" vertical="center" readingOrder="1"/>
    </xf>
    <xf numFmtId="3" fontId="61" fillId="2" borderId="0" xfId="0" applyNumberFormat="1" applyFont="1" applyFill="1" applyAlignment="1">
      <alignment horizontal="right" vertical="center" readingOrder="1"/>
    </xf>
    <xf numFmtId="3" fontId="32" fillId="2" borderId="0" xfId="0" applyNumberFormat="1" applyFont="1" applyFill="1" applyAlignment="1">
      <alignment vertical="center" wrapText="1" readingOrder="2"/>
    </xf>
    <xf numFmtId="3" fontId="75" fillId="0" borderId="11" xfId="0" applyNumberFormat="1" applyFont="1" applyBorder="1" applyAlignment="1">
      <alignment horizontal="center" vertical="center" readingOrder="1"/>
    </xf>
    <xf numFmtId="3" fontId="32" fillId="0" borderId="14" xfId="0" applyNumberFormat="1" applyFont="1" applyBorder="1" applyAlignment="1">
      <alignment horizontal="left" vertical="center" wrapText="1" readingOrder="2"/>
    </xf>
    <xf numFmtId="171" fontId="32" fillId="2" borderId="0" xfId="1" applyNumberFormat="1" applyFont="1" applyFill="1" applyAlignment="1">
      <alignment horizontal="right" vertical="center" readingOrder="2"/>
    </xf>
    <xf numFmtId="3" fontId="8" fillId="0" borderId="0" xfId="0" applyNumberFormat="1" applyFont="1" applyAlignment="1">
      <alignment horizontal="center" readingOrder="2"/>
    </xf>
    <xf numFmtId="173" fontId="4" fillId="2" borderId="0" xfId="0" applyNumberFormat="1" applyFont="1" applyFill="1" applyAlignment="1">
      <alignment horizontal="center" vertical="center" wrapText="1" readingOrder="2"/>
    </xf>
    <xf numFmtId="166" fontId="37" fillId="0" borderId="24" xfId="0" applyNumberFormat="1" applyFont="1" applyBorder="1" applyAlignment="1">
      <alignment horizontal="center" vertical="center" wrapText="1" readingOrder="2"/>
    </xf>
    <xf numFmtId="166" fontId="92" fillId="2" borderId="1" xfId="0" applyNumberFormat="1" applyFont="1" applyFill="1" applyBorder="1" applyAlignment="1">
      <alignment horizontal="center" vertical="center" wrapText="1" readingOrder="2"/>
    </xf>
    <xf numFmtId="166" fontId="37" fillId="3" borderId="24" xfId="0" applyNumberFormat="1" applyFont="1" applyFill="1" applyBorder="1" applyAlignment="1">
      <alignment vertical="center" wrapText="1" readingOrder="2"/>
    </xf>
    <xf numFmtId="0" fontId="19" fillId="0" borderId="10" xfId="0" applyFont="1" applyBorder="1"/>
    <xf numFmtId="171" fontId="19" fillId="0" borderId="10" xfId="1" applyNumberFormat="1" applyFont="1" applyBorder="1"/>
    <xf numFmtId="3" fontId="19" fillId="2" borderId="10" xfId="0" applyNumberFormat="1" applyFont="1" applyFill="1" applyBorder="1"/>
    <xf numFmtId="0" fontId="19" fillId="2" borderId="10" xfId="0" applyFont="1" applyFill="1" applyBorder="1"/>
    <xf numFmtId="171" fontId="19" fillId="0" borderId="10" xfId="0" applyNumberFormat="1" applyFont="1" applyBorder="1"/>
    <xf numFmtId="165" fontId="19" fillId="2" borderId="10" xfId="0" applyNumberFormat="1" applyFont="1" applyFill="1" applyBorder="1"/>
    <xf numFmtId="0" fontId="19" fillId="5" borderId="10" xfId="0" applyFont="1" applyFill="1" applyBorder="1"/>
    <xf numFmtId="171" fontId="19" fillId="5" borderId="10" xfId="1" applyNumberFormat="1" applyFont="1" applyFill="1" applyBorder="1"/>
    <xf numFmtId="3" fontId="19" fillId="0" borderId="10" xfId="0" applyNumberFormat="1" applyFont="1" applyBorder="1"/>
    <xf numFmtId="0" fontId="19" fillId="4" borderId="10" xfId="0" applyFont="1" applyFill="1" applyBorder="1"/>
    <xf numFmtId="171" fontId="19" fillId="4" borderId="10" xfId="1" applyNumberFormat="1" applyFont="1" applyFill="1" applyBorder="1"/>
    <xf numFmtId="164" fontId="19" fillId="0" borderId="0" xfId="0" applyNumberFormat="1" applyFont="1"/>
    <xf numFmtId="168" fontId="19" fillId="0" borderId="10" xfId="1" applyNumberFormat="1" applyFont="1" applyBorder="1"/>
    <xf numFmtId="171" fontId="19" fillId="2" borderId="10" xfId="0" applyNumberFormat="1" applyFont="1" applyFill="1" applyBorder="1"/>
    <xf numFmtId="0" fontId="19" fillId="6" borderId="10" xfId="0" applyFont="1" applyFill="1" applyBorder="1"/>
    <xf numFmtId="171" fontId="19" fillId="6" borderId="10" xfId="1" applyNumberFormat="1" applyFont="1" applyFill="1" applyBorder="1"/>
    <xf numFmtId="171" fontId="19" fillId="0" borderId="0" xfId="0" applyNumberFormat="1" applyFont="1"/>
    <xf numFmtId="171" fontId="19" fillId="2" borderId="10" xfId="1" applyNumberFormat="1" applyFont="1" applyFill="1" applyBorder="1"/>
    <xf numFmtId="0" fontId="19" fillId="2" borderId="0" xfId="0" applyFont="1" applyFill="1"/>
    <xf numFmtId="0" fontId="19" fillId="0" borderId="10" xfId="0" applyFont="1" applyBorder="1" applyAlignment="1">
      <alignment horizontal="center"/>
    </xf>
    <xf numFmtId="0" fontId="0" fillId="0" borderId="17" xfId="0" applyBorder="1"/>
    <xf numFmtId="0" fontId="0" fillId="5" borderId="17" xfId="0" applyFill="1" applyBorder="1"/>
    <xf numFmtId="0" fontId="0" fillId="5" borderId="37" xfId="0" applyFill="1" applyBorder="1"/>
    <xf numFmtId="164" fontId="0" fillId="0" borderId="0" xfId="1" applyFont="1"/>
    <xf numFmtId="165" fontId="0" fillId="0" borderId="0" xfId="0" applyNumberFormat="1"/>
    <xf numFmtId="171" fontId="19" fillId="0" borderId="0" xfId="1" applyNumberFormat="1" applyFont="1"/>
    <xf numFmtId="167" fontId="93" fillId="0" borderId="0" xfId="1" applyNumberFormat="1" applyFont="1" applyFill="1"/>
    <xf numFmtId="167" fontId="93" fillId="0" borderId="0" xfId="1" applyNumberFormat="1" applyFont="1"/>
    <xf numFmtId="167" fontId="93" fillId="0" borderId="28" xfId="1" applyNumberFormat="1" applyFont="1" applyFill="1" applyBorder="1"/>
    <xf numFmtId="167" fontId="93" fillId="0" borderId="39" xfId="1" applyNumberFormat="1" applyFont="1" applyFill="1" applyBorder="1"/>
    <xf numFmtId="167" fontId="93" fillId="0" borderId="40" xfId="1" applyNumberFormat="1" applyFont="1" applyFill="1" applyBorder="1"/>
    <xf numFmtId="167" fontId="93" fillId="0" borderId="2" xfId="1" applyNumberFormat="1" applyFont="1" applyFill="1" applyBorder="1"/>
    <xf numFmtId="167" fontId="93" fillId="0" borderId="29" xfId="1" applyNumberFormat="1" applyFont="1" applyFill="1" applyBorder="1"/>
    <xf numFmtId="167" fontId="93" fillId="0" borderId="0" xfId="1" applyNumberFormat="1" applyFont="1" applyFill="1" applyBorder="1"/>
    <xf numFmtId="167" fontId="93" fillId="0" borderId="41" xfId="1" applyNumberFormat="1" applyFont="1" applyFill="1" applyBorder="1"/>
    <xf numFmtId="167" fontId="93" fillId="0" borderId="3" xfId="1" applyNumberFormat="1" applyFont="1" applyFill="1" applyBorder="1"/>
    <xf numFmtId="167" fontId="93" fillId="0" borderId="5" xfId="1" applyNumberFormat="1" applyFont="1" applyFill="1" applyBorder="1"/>
    <xf numFmtId="167" fontId="93" fillId="0" borderId="42" xfId="1" applyNumberFormat="1" applyFont="1" applyFill="1" applyBorder="1"/>
    <xf numFmtId="37" fontId="19" fillId="0" borderId="10" xfId="1" applyNumberFormat="1" applyFont="1" applyBorder="1"/>
    <xf numFmtId="37" fontId="19" fillId="7" borderId="10" xfId="1" applyNumberFormat="1" applyFont="1" applyFill="1" applyBorder="1"/>
    <xf numFmtId="171" fontId="19" fillId="7" borderId="10" xfId="1" applyNumberFormat="1" applyFont="1" applyFill="1" applyBorder="1"/>
    <xf numFmtId="165" fontId="19" fillId="0" borderId="0" xfId="0" applyNumberFormat="1" applyFont="1"/>
    <xf numFmtId="37" fontId="62" fillId="0" borderId="2" xfId="0" applyNumberFormat="1" applyFont="1" applyBorder="1" applyAlignment="1">
      <alignment horizontal="left" vertical="center" wrapText="1" readingOrder="2"/>
    </xf>
    <xf numFmtId="38" fontId="40" fillId="0" borderId="3" xfId="0" applyNumberFormat="1" applyFont="1" applyBorder="1" applyAlignment="1">
      <alignment horizontal="center" vertical="center" wrapText="1" readingOrder="2"/>
    </xf>
    <xf numFmtId="174" fontId="40" fillId="0" borderId="0" xfId="0" applyNumberFormat="1" applyFont="1" applyAlignment="1">
      <alignment horizontal="center" vertical="center" wrapText="1" readingOrder="2"/>
    </xf>
    <xf numFmtId="38" fontId="38" fillId="2" borderId="1" xfId="0" applyNumberFormat="1" applyFont="1" applyFill="1" applyBorder="1" applyAlignment="1">
      <alignment horizontal="center" vertical="center" wrapText="1" readingOrder="2"/>
    </xf>
    <xf numFmtId="3" fontId="9" fillId="0" borderId="0" xfId="0" applyNumberFormat="1" applyFont="1" applyAlignment="1">
      <alignment readingOrder="2"/>
    </xf>
    <xf numFmtId="3" fontId="57" fillId="0" borderId="0" xfId="0" applyNumberFormat="1" applyFont="1" applyAlignment="1">
      <alignment horizontal="center" vertical="center" readingOrder="1"/>
    </xf>
    <xf numFmtId="3" fontId="32" fillId="0" borderId="5" xfId="0" applyNumberFormat="1" applyFont="1" applyBorder="1" applyAlignment="1">
      <alignment horizontal="right" vertical="center" readingOrder="1"/>
    </xf>
    <xf numFmtId="3" fontId="57" fillId="0" borderId="26" xfId="0" applyNumberFormat="1" applyFont="1" applyBorder="1" applyAlignment="1">
      <alignment horizontal="center" vertical="center" wrapText="1" readingOrder="2"/>
    </xf>
    <xf numFmtId="172" fontId="57" fillId="0" borderId="11" xfId="0" applyNumberFormat="1" applyFont="1" applyBorder="1" applyAlignment="1">
      <alignment horizontal="center" vertical="center" wrapText="1" readingOrder="2"/>
    </xf>
    <xf numFmtId="172" fontId="57" fillId="0" borderId="8" xfId="0" applyNumberFormat="1" applyFont="1" applyBorder="1" applyAlignment="1">
      <alignment horizontal="center" vertical="center" wrapText="1" readingOrder="2"/>
    </xf>
    <xf numFmtId="3" fontId="57" fillId="0" borderId="34" xfId="0" applyNumberFormat="1" applyFont="1" applyBorder="1" applyAlignment="1">
      <alignment horizontal="center" vertical="center" wrapText="1" readingOrder="2"/>
    </xf>
    <xf numFmtId="0" fontId="32" fillId="2" borderId="0" xfId="0" applyFont="1" applyFill="1" applyAlignment="1">
      <alignment horizontal="right" vertical="center" wrapText="1" readingOrder="2"/>
    </xf>
    <xf numFmtId="49" fontId="71" fillId="0" borderId="0" xfId="0" applyNumberFormat="1" applyFont="1" applyAlignment="1">
      <alignment horizontal="center" vertical="center"/>
    </xf>
    <xf numFmtId="0" fontId="71" fillId="0" borderId="4" xfId="0" applyFont="1" applyBorder="1" applyAlignment="1">
      <alignment horizontal="center" vertical="center"/>
    </xf>
    <xf numFmtId="0" fontId="4" fillId="2" borderId="0" xfId="0" applyFont="1" applyFill="1" applyAlignment="1">
      <alignment horizontal="center" readingOrder="2"/>
    </xf>
    <xf numFmtId="2" fontId="20" fillId="0" borderId="0" xfId="0" applyNumberFormat="1" applyFont="1" applyAlignment="1">
      <alignment horizontal="center"/>
    </xf>
    <xf numFmtId="0" fontId="4" fillId="2" borderId="3" xfId="0" applyFont="1" applyFill="1" applyBorder="1" applyAlignment="1">
      <alignment horizontal="center" wrapText="1" readingOrder="2"/>
    </xf>
    <xf numFmtId="0" fontId="26" fillId="0" borderId="0" xfId="0" applyFont="1" applyAlignment="1">
      <alignment horizontal="left" vertical="center"/>
    </xf>
    <xf numFmtId="37" fontId="62" fillId="0" borderId="4" xfId="0" applyNumberFormat="1" applyFont="1" applyBorder="1" applyAlignment="1">
      <alignment horizontal="left" vertical="center" wrapText="1" readingOrder="2"/>
    </xf>
    <xf numFmtId="174" fontId="32" fillId="0" borderId="0" xfId="0" applyNumberFormat="1" applyFont="1" applyAlignment="1">
      <alignment horizontal="left" vertical="center" wrapText="1" readingOrder="2"/>
    </xf>
    <xf numFmtId="0" fontId="33" fillId="0" borderId="0" xfId="0" applyFont="1" applyAlignment="1">
      <alignment horizontal="left" vertical="center" wrapText="1" readingOrder="2"/>
    </xf>
    <xf numFmtId="166" fontId="62" fillId="0" borderId="4" xfId="0" applyNumberFormat="1" applyFont="1" applyBorder="1" applyAlignment="1">
      <alignment horizontal="left" vertical="center" wrapText="1" readingOrder="2"/>
    </xf>
    <xf numFmtId="0" fontId="33" fillId="0" borderId="7" xfId="0" applyFont="1" applyBorder="1" applyAlignment="1">
      <alignment horizontal="center" wrapText="1" readingOrder="2"/>
    </xf>
    <xf numFmtId="0" fontId="4" fillId="0" borderId="0" xfId="0" applyFont="1" applyAlignment="1">
      <alignment readingOrder="2"/>
    </xf>
    <xf numFmtId="3" fontId="32" fillId="0" borderId="0" xfId="0" applyNumberFormat="1" applyFont="1" applyAlignment="1">
      <alignment horizontal="center" vertical="center" wrapText="1" readingOrder="2"/>
    </xf>
    <xf numFmtId="0" fontId="3" fillId="2" borderId="3" xfId="0" applyFont="1" applyFill="1" applyBorder="1" applyAlignment="1">
      <alignment horizontal="center" wrapText="1" readingOrder="2"/>
    </xf>
    <xf numFmtId="0" fontId="36" fillId="3" borderId="43" xfId="0" applyFont="1" applyFill="1" applyBorder="1" applyAlignment="1">
      <alignment vertical="center" wrapText="1" readingOrder="2"/>
    </xf>
    <xf numFmtId="166" fontId="10" fillId="0" borderId="43" xfId="1" applyNumberFormat="1" applyFont="1" applyFill="1" applyBorder="1" applyAlignment="1">
      <alignment vertical="center" readingOrder="2"/>
    </xf>
    <xf numFmtId="166" fontId="9" fillId="0" borderId="43" xfId="1" applyNumberFormat="1" applyFont="1" applyFill="1" applyBorder="1" applyAlignment="1">
      <alignment horizontal="right" vertical="center" readingOrder="2"/>
    </xf>
    <xf numFmtId="49" fontId="7" fillId="2" borderId="0" xfId="0" applyNumberFormat="1" applyFont="1" applyFill="1" applyAlignment="1">
      <alignment horizontal="center" vertical="center" wrapText="1" readingOrder="2"/>
    </xf>
    <xf numFmtId="166" fontId="4" fillId="2" borderId="0" xfId="0" applyNumberFormat="1" applyFont="1" applyFill="1" applyAlignment="1">
      <alignment vertical="center" readingOrder="2"/>
    </xf>
    <xf numFmtId="0" fontId="40" fillId="0" borderId="7" xfId="0" applyFont="1" applyBorder="1" applyAlignment="1">
      <alignment vertical="center" readingOrder="2"/>
    </xf>
    <xf numFmtId="0" fontId="43" fillId="0" borderId="0" xfId="0" applyFont="1" applyAlignment="1">
      <alignment horizontal="center" vertical="center" wrapText="1" readingOrder="2"/>
    </xf>
    <xf numFmtId="0" fontId="43" fillId="0" borderId="7" xfId="0" applyFont="1" applyBorder="1" applyAlignment="1">
      <alignment horizontal="center" vertical="center" wrapText="1" readingOrder="2"/>
    </xf>
    <xf numFmtId="0" fontId="44" fillId="0" borderId="7" xfId="0" applyFont="1" applyBorder="1" applyAlignment="1">
      <alignment horizontal="center" vertical="center" wrapText="1" readingOrder="2"/>
    </xf>
    <xf numFmtId="0" fontId="44" fillId="0" borderId="0" xfId="0" applyFont="1" applyAlignment="1">
      <alignment horizontal="center" vertical="center" wrapText="1" readingOrder="2"/>
    </xf>
    <xf numFmtId="49" fontId="34" fillId="0" borderId="0" xfId="0" applyNumberFormat="1" applyFont="1" applyAlignment="1">
      <alignment horizontal="center" vertical="center" readingOrder="2"/>
    </xf>
    <xf numFmtId="171" fontId="40" fillId="0" borderId="0" xfId="1" applyNumberFormat="1" applyFont="1" applyBorder="1" applyAlignment="1">
      <alignment horizontal="right" vertical="center" readingOrder="2"/>
    </xf>
    <xf numFmtId="171" fontId="40" fillId="0" borderId="0" xfId="1" applyNumberFormat="1" applyFont="1" applyAlignment="1">
      <alignment horizontal="center" vertical="center" readingOrder="2"/>
    </xf>
    <xf numFmtId="171" fontId="34" fillId="0" borderId="0" xfId="1" applyNumberFormat="1" applyFont="1" applyAlignment="1">
      <alignment vertical="center" readingOrder="2"/>
    </xf>
    <xf numFmtId="0" fontId="40" fillId="0" borderId="0" xfId="0" applyFont="1" applyAlignment="1">
      <alignment horizontal="center"/>
    </xf>
    <xf numFmtId="0" fontId="90" fillId="0" borderId="0" xfId="0" applyFont="1"/>
    <xf numFmtId="0" fontId="90" fillId="0" borderId="0" xfId="0" applyFont="1" applyAlignment="1">
      <alignment horizontal="center"/>
    </xf>
    <xf numFmtId="0" fontId="90" fillId="0" borderId="38" xfId="0" applyFont="1" applyBorder="1"/>
    <xf numFmtId="167" fontId="90" fillId="0" borderId="0" xfId="1" applyNumberFormat="1" applyFont="1" applyBorder="1"/>
    <xf numFmtId="0" fontId="90" fillId="4" borderId="0" xfId="0" applyFont="1" applyFill="1"/>
    <xf numFmtId="167" fontId="90" fillId="0" borderId="2" xfId="0" applyNumberFormat="1" applyFont="1" applyBorder="1"/>
    <xf numFmtId="0" fontId="90" fillId="0" borderId="2" xfId="0" applyFont="1" applyBorder="1"/>
    <xf numFmtId="167" fontId="90" fillId="0" borderId="0" xfId="0" applyNumberFormat="1" applyFont="1"/>
    <xf numFmtId="0" fontId="31" fillId="0" borderId="0" xfId="0" applyFont="1" applyAlignment="1">
      <alignment horizontal="center" wrapText="1"/>
    </xf>
    <xf numFmtId="171" fontId="34" fillId="0" borderId="0" xfId="1" applyNumberFormat="1" applyFont="1" applyBorder="1" applyAlignment="1">
      <alignment vertical="center" readingOrder="2"/>
    </xf>
    <xf numFmtId="171" fontId="34" fillId="0" borderId="14" xfId="1" applyNumberFormat="1" applyFont="1" applyBorder="1" applyAlignment="1">
      <alignment vertical="center" readingOrder="2"/>
    </xf>
    <xf numFmtId="166" fontId="9" fillId="2" borderId="4" xfId="0" applyNumberFormat="1" applyFont="1" applyFill="1" applyBorder="1" applyAlignment="1">
      <alignment horizontal="center" vertical="center" readingOrder="2"/>
    </xf>
    <xf numFmtId="0" fontId="45" fillId="0" borderId="0" xfId="0" applyFont="1" applyAlignment="1">
      <alignment horizontal="right" wrapText="1" readingOrder="2"/>
    </xf>
    <xf numFmtId="166" fontId="9" fillId="2" borderId="1" xfId="0" applyNumberFormat="1" applyFont="1" applyFill="1" applyBorder="1" applyAlignment="1">
      <alignment horizontal="center" vertical="center" readingOrder="2"/>
    </xf>
    <xf numFmtId="49" fontId="40" fillId="0" borderId="0" xfId="0" applyNumberFormat="1" applyFont="1" applyAlignment="1">
      <alignment horizontal="center" vertical="center" wrapText="1" readingOrder="2"/>
    </xf>
    <xf numFmtId="49" fontId="7" fillId="0" borderId="0" xfId="0" applyNumberFormat="1" applyFont="1" applyAlignment="1">
      <alignment vertical="center" readingOrder="1"/>
    </xf>
    <xf numFmtId="37" fontId="32" fillId="0" borderId="0" xfId="0" applyNumberFormat="1" applyFont="1" applyAlignment="1">
      <alignment horizontal="right" vertical="center" readingOrder="2"/>
    </xf>
    <xf numFmtId="37" fontId="32" fillId="0" borderId="18" xfId="0" applyNumberFormat="1" applyFont="1" applyBorder="1" applyAlignment="1">
      <alignment horizontal="right" vertical="center" readingOrder="2"/>
    </xf>
    <xf numFmtId="0" fontId="31" fillId="0" borderId="0" xfId="0" applyFont="1" applyAlignment="1">
      <alignment horizontal="right" vertical="top"/>
    </xf>
    <xf numFmtId="3" fontId="32" fillId="0" borderId="3" xfId="0" applyNumberFormat="1" applyFont="1" applyBorder="1" applyAlignment="1">
      <alignment horizontal="right" vertical="center" readingOrder="2"/>
    </xf>
    <xf numFmtId="3" fontId="32" fillId="0" borderId="20" xfId="0" applyNumberFormat="1" applyFont="1" applyBorder="1" applyAlignment="1">
      <alignment horizontal="right" vertical="center" readingOrder="2"/>
    </xf>
    <xf numFmtId="3" fontId="33" fillId="0" borderId="18" xfId="0" applyNumberFormat="1" applyFont="1" applyBorder="1" applyAlignment="1">
      <alignment horizontal="right" vertical="center" readingOrder="2"/>
    </xf>
    <xf numFmtId="3" fontId="33" fillId="0" borderId="5" xfId="0" applyNumberFormat="1" applyFont="1" applyBorder="1" applyAlignment="1">
      <alignment horizontal="right" vertical="center" readingOrder="2"/>
    </xf>
    <xf numFmtId="37" fontId="33" fillId="0" borderId="5" xfId="0" applyNumberFormat="1" applyFont="1" applyBorder="1" applyAlignment="1">
      <alignment horizontal="right" vertical="center" readingOrder="2"/>
    </xf>
    <xf numFmtId="166" fontId="62" fillId="0" borderId="20" xfId="0" applyNumberFormat="1" applyFont="1" applyBorder="1" applyAlignment="1">
      <alignment horizontal="left" vertical="center" wrapText="1" readingOrder="2"/>
    </xf>
    <xf numFmtId="171" fontId="32" fillId="0" borderId="14" xfId="1" applyNumberFormat="1" applyFont="1" applyBorder="1" applyAlignment="1">
      <alignment horizontal="right" vertical="center" readingOrder="2"/>
    </xf>
    <xf numFmtId="171" fontId="31" fillId="0" borderId="0" xfId="1" applyNumberFormat="1" applyFont="1" applyBorder="1"/>
    <xf numFmtId="0" fontId="32" fillId="0" borderId="0" xfId="0" applyFont="1" applyAlignment="1">
      <alignment horizontal="center" readingOrder="2"/>
    </xf>
    <xf numFmtId="0" fontId="32" fillId="0" borderId="7" xfId="0" applyFont="1" applyBorder="1" applyAlignment="1">
      <alignment horizontal="center" wrapText="1" readingOrder="2"/>
    </xf>
    <xf numFmtId="0" fontId="54" fillId="0" borderId="7" xfId="0" applyFont="1" applyBorder="1" applyAlignment="1">
      <alignment horizontal="center" readingOrder="2"/>
    </xf>
    <xf numFmtId="171" fontId="32" fillId="0" borderId="14" xfId="1" applyNumberFormat="1" applyFont="1" applyBorder="1" applyAlignment="1">
      <alignment horizontal="center" vertical="center" readingOrder="2"/>
    </xf>
    <xf numFmtId="171" fontId="32" fillId="0" borderId="7" xfId="1" applyNumberFormat="1" applyFont="1" applyBorder="1" applyAlignment="1">
      <alignment horizontal="center" vertical="center" readingOrder="2"/>
    </xf>
    <xf numFmtId="0" fontId="32" fillId="0" borderId="7" xfId="0" applyFont="1" applyBorder="1" applyAlignment="1">
      <alignment horizontal="center" readingOrder="2"/>
    </xf>
    <xf numFmtId="0" fontId="69" fillId="0" borderId="0" xfId="0" applyFont="1" applyAlignment="1">
      <alignment horizontal="center" vertical="center" wrapText="1" readingOrder="2"/>
    </xf>
    <xf numFmtId="37" fontId="33" fillId="0" borderId="0" xfId="0" applyNumberFormat="1" applyFont="1" applyAlignment="1">
      <alignment horizontal="left" vertical="center" wrapText="1" readingOrder="2"/>
    </xf>
    <xf numFmtId="3" fontId="69" fillId="0" borderId="7" xfId="0" applyNumberFormat="1" applyFont="1" applyBorder="1" applyAlignment="1">
      <alignment horizontal="center" vertical="center" wrapText="1" readingOrder="2"/>
    </xf>
    <xf numFmtId="166" fontId="32" fillId="0" borderId="0" xfId="2" applyNumberFormat="1" applyFont="1" applyAlignment="1">
      <alignment horizontal="center" vertical="center"/>
    </xf>
    <xf numFmtId="171" fontId="32" fillId="0" borderId="11" xfId="1" applyNumberFormat="1" applyFont="1" applyBorder="1" applyAlignment="1">
      <alignment horizontal="center" vertical="center" readingOrder="2"/>
    </xf>
    <xf numFmtId="171" fontId="32" fillId="0" borderId="8" xfId="1" applyNumberFormat="1" applyFont="1" applyBorder="1" applyAlignment="1">
      <alignment horizontal="center" vertical="center" readingOrder="2"/>
    </xf>
    <xf numFmtId="171" fontId="32" fillId="0" borderId="10" xfId="1" applyNumberFormat="1" applyFont="1" applyBorder="1" applyAlignment="1">
      <alignment horizontal="center" vertical="center" readingOrder="2"/>
    </xf>
    <xf numFmtId="171" fontId="54" fillId="0" borderId="10" xfId="1" applyNumberFormat="1" applyFont="1" applyBorder="1" applyAlignment="1">
      <alignment horizontal="center" vertical="center" readingOrder="2"/>
    </xf>
    <xf numFmtId="171" fontId="54" fillId="0" borderId="9" xfId="1" applyNumberFormat="1" applyFont="1" applyBorder="1" applyAlignment="1">
      <alignment horizontal="center" vertical="center" readingOrder="2"/>
    </xf>
    <xf numFmtId="171" fontId="54" fillId="0" borderId="11" xfId="1" applyNumberFormat="1" applyFont="1" applyBorder="1" applyAlignment="1">
      <alignment horizontal="center" vertical="center" readingOrder="2"/>
    </xf>
    <xf numFmtId="171" fontId="54" fillId="0" borderId="8" xfId="1" applyNumberFormat="1" applyFont="1" applyBorder="1" applyAlignment="1">
      <alignment horizontal="center" vertical="center" readingOrder="2"/>
    </xf>
    <xf numFmtId="3" fontId="8" fillId="0" borderId="0" xfId="0" applyNumberFormat="1" applyFont="1" applyAlignment="1">
      <alignment readingOrder="2"/>
    </xf>
    <xf numFmtId="0" fontId="33" fillId="0" borderId="0" xfId="0" applyFont="1" applyAlignment="1">
      <alignment vertical="center" readingOrder="2"/>
    </xf>
    <xf numFmtId="0" fontId="83" fillId="2" borderId="0" xfId="0" applyFont="1" applyFill="1" applyAlignment="1">
      <alignment horizontal="center" vertical="center" readingOrder="2"/>
    </xf>
    <xf numFmtId="166" fontId="62" fillId="2" borderId="0" xfId="0" applyNumberFormat="1" applyFont="1" applyFill="1" applyAlignment="1">
      <alignment horizontal="left" vertical="center" wrapText="1" readingOrder="2"/>
    </xf>
    <xf numFmtId="0" fontId="41" fillId="2" borderId="0" xfId="0" applyFont="1" applyFill="1" applyAlignment="1">
      <alignment horizontal="center" vertical="center" wrapText="1" readingOrder="2"/>
    </xf>
    <xf numFmtId="166" fontId="62" fillId="2" borderId="18" xfId="0" applyNumberFormat="1" applyFont="1" applyFill="1" applyBorder="1" applyAlignment="1">
      <alignment horizontal="left" vertical="center" wrapText="1" readingOrder="2"/>
    </xf>
    <xf numFmtId="3" fontId="34" fillId="0" borderId="0" xfId="0" applyNumberFormat="1" applyFont="1" applyAlignment="1">
      <alignment vertical="center" readingOrder="2"/>
    </xf>
    <xf numFmtId="174" fontId="34" fillId="0" borderId="0" xfId="0" applyNumberFormat="1" applyFont="1" applyAlignment="1">
      <alignment vertical="center" readingOrder="2"/>
    </xf>
    <xf numFmtId="3" fontId="33" fillId="0" borderId="2" xfId="0" applyNumberFormat="1" applyFont="1" applyBorder="1" applyAlignment="1">
      <alignment vertical="center" readingOrder="2"/>
    </xf>
    <xf numFmtId="166" fontId="10" fillId="0" borderId="23" xfId="0" applyNumberFormat="1" applyFont="1" applyBorder="1" applyAlignment="1">
      <alignment vertical="center" readingOrder="2"/>
    </xf>
    <xf numFmtId="3" fontId="63" fillId="0" borderId="0" xfId="0" applyNumberFormat="1" applyFont="1" applyAlignment="1">
      <alignment horizontal="center" vertical="center" readingOrder="1"/>
    </xf>
    <xf numFmtId="3" fontId="63" fillId="0" borderId="14" xfId="0" applyNumberFormat="1" applyFont="1" applyBorder="1" applyAlignment="1">
      <alignment horizontal="center" vertical="center" readingOrder="1"/>
    </xf>
    <xf numFmtId="167" fontId="89" fillId="0" borderId="0" xfId="1" applyNumberFormat="1" applyFont="1" applyBorder="1"/>
    <xf numFmtId="171" fontId="89" fillId="0" borderId="0" xfId="1" applyNumberFormat="1" applyFont="1" applyBorder="1"/>
    <xf numFmtId="0" fontId="90" fillId="2" borderId="0" xfId="0" applyFont="1" applyFill="1" applyAlignment="1">
      <alignment wrapText="1"/>
    </xf>
    <xf numFmtId="0" fontId="90" fillId="2" borderId="0" xfId="0" applyFont="1" applyFill="1"/>
    <xf numFmtId="167" fontId="90" fillId="4" borderId="0" xfId="0" applyNumberFormat="1" applyFont="1" applyFill="1"/>
    <xf numFmtId="167" fontId="90" fillId="4" borderId="2" xfId="0" applyNumberFormat="1" applyFont="1" applyFill="1" applyBorder="1"/>
    <xf numFmtId="0" fontId="90" fillId="4" borderId="2" xfId="0" applyFont="1" applyFill="1" applyBorder="1"/>
    <xf numFmtId="37" fontId="62" fillId="2" borderId="0" xfId="0" applyNumberFormat="1" applyFont="1" applyFill="1" applyAlignment="1">
      <alignment horizontal="left" vertical="center" wrapText="1" readingOrder="2"/>
    </xf>
    <xf numFmtId="37" fontId="62" fillId="2" borderId="3" xfId="0" applyNumberFormat="1" applyFont="1" applyFill="1" applyBorder="1" applyAlignment="1">
      <alignment horizontal="left" vertical="center" wrapText="1" readingOrder="2"/>
    </xf>
    <xf numFmtId="37" fontId="62" fillId="2" borderId="2" xfId="0" applyNumberFormat="1" applyFont="1" applyFill="1" applyBorder="1" applyAlignment="1">
      <alignment horizontal="left" vertical="center" wrapText="1" readingOrder="2"/>
    </xf>
    <xf numFmtId="0" fontId="41" fillId="2" borderId="0" xfId="0" applyFont="1" applyFill="1" applyAlignment="1">
      <alignment horizontal="right" vertical="center" readingOrder="2"/>
    </xf>
    <xf numFmtId="0" fontId="31" fillId="2" borderId="0" xfId="0" applyFont="1" applyFill="1" applyAlignment="1">
      <alignment vertical="center"/>
    </xf>
    <xf numFmtId="0" fontId="31" fillId="2" borderId="0" xfId="0" applyFont="1" applyFill="1"/>
    <xf numFmtId="0" fontId="50" fillId="2" borderId="0" xfId="0" applyFont="1" applyFill="1" applyAlignment="1">
      <alignment horizontal="left" vertical="center" readingOrder="1"/>
    </xf>
    <xf numFmtId="0" fontId="39" fillId="0" borderId="7" xfId="0" applyFont="1" applyBorder="1" applyAlignment="1">
      <alignment horizontal="center" wrapText="1" readingOrder="2"/>
    </xf>
    <xf numFmtId="0" fontId="39" fillId="0" borderId="0" xfId="0" applyFont="1" applyAlignment="1">
      <alignment horizontal="center" wrapText="1" readingOrder="2"/>
    </xf>
    <xf numFmtId="0" fontId="84" fillId="0" borderId="0" xfId="0" applyFont="1" applyAlignment="1">
      <alignment horizontal="center" wrapText="1" readingOrder="2"/>
    </xf>
    <xf numFmtId="0" fontId="41" fillId="0" borderId="7" xfId="0" applyFont="1" applyBorder="1" applyAlignment="1">
      <alignment horizontal="center" wrapText="1" readingOrder="2"/>
    </xf>
    <xf numFmtId="0" fontId="7" fillId="2" borderId="0" xfId="0" applyFont="1" applyFill="1" applyAlignment="1">
      <alignment horizontal="center" readingOrder="2"/>
    </xf>
    <xf numFmtId="0" fontId="32" fillId="0" borderId="22" xfId="0" applyFont="1" applyBorder="1" applyAlignment="1">
      <alignment horizontal="justify" vertical="center" wrapText="1" readingOrder="2"/>
    </xf>
    <xf numFmtId="0" fontId="17" fillId="0" borderId="0" xfId="0" applyFont="1" applyAlignment="1">
      <alignment horizontal="center" vertical="center" readingOrder="2"/>
    </xf>
    <xf numFmtId="166" fontId="5" fillId="2" borderId="3" xfId="0" applyNumberFormat="1" applyFont="1" applyFill="1" applyBorder="1" applyAlignment="1">
      <alignment horizontal="center" vertical="center" wrapText="1" readingOrder="2"/>
    </xf>
    <xf numFmtId="3" fontId="40" fillId="0" borderId="5" xfId="0" applyNumberFormat="1" applyFont="1" applyBorder="1" applyAlignment="1">
      <alignment horizontal="center" vertical="center" wrapText="1" readingOrder="2"/>
    </xf>
    <xf numFmtId="171" fontId="51" fillId="0" borderId="0" xfId="1" applyNumberFormat="1" applyFont="1" applyBorder="1" applyAlignment="1">
      <alignment horizontal="center" vertical="center" readingOrder="2"/>
    </xf>
    <xf numFmtId="0" fontId="34" fillId="0" borderId="7" xfId="0" applyFont="1" applyBorder="1" applyAlignment="1">
      <alignment horizontal="center" wrapText="1" readingOrder="2"/>
    </xf>
    <xf numFmtId="0" fontId="31" fillId="0" borderId="23" xfId="0" applyFont="1" applyBorder="1" applyAlignment="1">
      <alignment vertical="center"/>
    </xf>
    <xf numFmtId="0" fontId="51" fillId="0" borderId="0" xfId="0" applyFont="1" applyAlignment="1">
      <alignment horizontal="center" vertical="center" readingOrder="2"/>
    </xf>
    <xf numFmtId="0" fontId="63" fillId="0" borderId="0" xfId="0" applyFont="1" applyAlignment="1">
      <alignment horizontal="right" vertical="center" readingOrder="2"/>
    </xf>
    <xf numFmtId="49" fontId="21" fillId="0" borderId="0" xfId="0" applyNumberFormat="1" applyFont="1" applyAlignment="1">
      <alignment vertical="center"/>
    </xf>
    <xf numFmtId="49" fontId="22" fillId="0" borderId="0" xfId="0" applyNumberFormat="1" applyFont="1" applyAlignment="1">
      <alignment vertical="top"/>
    </xf>
    <xf numFmtId="0" fontId="39" fillId="0" borderId="23" xfId="0" applyFont="1" applyBorder="1" applyAlignment="1">
      <alignment horizontal="center" wrapText="1" readingOrder="2"/>
    </xf>
    <xf numFmtId="3" fontId="40" fillId="0" borderId="6" xfId="0" applyNumberFormat="1" applyFont="1" applyBorder="1" applyAlignment="1">
      <alignment horizontal="center" vertical="center" wrapText="1" readingOrder="2"/>
    </xf>
    <xf numFmtId="0" fontId="55" fillId="2" borderId="0" xfId="0" applyFont="1" applyFill="1"/>
    <xf numFmtId="0" fontId="40" fillId="2" borderId="0" xfId="0" applyFont="1" applyFill="1" applyAlignment="1">
      <alignment horizontal="center" vertical="center" wrapText="1" readingOrder="2"/>
    </xf>
    <xf numFmtId="0" fontId="31" fillId="2" borderId="0" xfId="0" applyFont="1" applyFill="1" applyAlignment="1">
      <alignment vertical="center" wrapText="1"/>
    </xf>
    <xf numFmtId="0" fontId="34" fillId="2" borderId="0" xfId="0" applyFont="1" applyFill="1" applyAlignment="1">
      <alignment horizontal="center" vertical="center" wrapText="1" readingOrder="1"/>
    </xf>
    <xf numFmtId="0" fontId="31" fillId="2" borderId="0" xfId="0" applyFont="1" applyFill="1" applyAlignment="1">
      <alignment wrapText="1"/>
    </xf>
    <xf numFmtId="0" fontId="34" fillId="2" borderId="0" xfId="0" applyFont="1" applyFill="1" applyAlignment="1">
      <alignment horizontal="center" vertical="center" readingOrder="1"/>
    </xf>
    <xf numFmtId="0" fontId="32" fillId="2" borderId="0" xfId="0" applyFont="1" applyFill="1" applyAlignment="1">
      <alignment horizontal="right" vertical="center" readingOrder="2"/>
    </xf>
    <xf numFmtId="0" fontId="34" fillId="2" borderId="0" xfId="0" applyFont="1" applyFill="1" applyAlignment="1">
      <alignment horizontal="right" vertical="center" readingOrder="2"/>
    </xf>
    <xf numFmtId="0" fontId="55" fillId="2" borderId="0" xfId="0" applyFont="1" applyFill="1" applyAlignment="1">
      <alignment horizontal="right"/>
    </xf>
    <xf numFmtId="0" fontId="52" fillId="2" borderId="0" xfId="0" applyFont="1" applyFill="1" applyAlignment="1">
      <alignment horizontal="right" vertical="center" readingOrder="1"/>
    </xf>
    <xf numFmtId="0" fontId="53" fillId="2" borderId="0" xfId="0" applyFont="1" applyFill="1" applyAlignment="1">
      <alignment horizontal="left" vertical="center" readingOrder="1"/>
    </xf>
    <xf numFmtId="0" fontId="34" fillId="2" borderId="0" xfId="0" applyFont="1" applyFill="1" applyAlignment="1">
      <alignment horizontal="center" vertical="center" wrapText="1" readingOrder="2"/>
    </xf>
    <xf numFmtId="0" fontId="34" fillId="2" borderId="0" xfId="0" applyFont="1" applyFill="1" applyAlignment="1">
      <alignment vertical="center" readingOrder="1"/>
    </xf>
    <xf numFmtId="0" fontId="46" fillId="2" borderId="0" xfId="0" applyFont="1" applyFill="1"/>
    <xf numFmtId="0" fontId="41" fillId="2" borderId="0" xfId="0" applyFont="1" applyFill="1" applyAlignment="1">
      <alignment vertical="center" readingOrder="2"/>
    </xf>
    <xf numFmtId="0" fontId="46" fillId="2" borderId="0" xfId="0" applyFont="1" applyFill="1" applyAlignment="1">
      <alignment vertical="center"/>
    </xf>
    <xf numFmtId="0" fontId="46" fillId="2" borderId="7" xfId="0" applyFont="1" applyFill="1" applyBorder="1" applyAlignment="1">
      <alignment horizontal="center" vertical="center" wrapText="1"/>
    </xf>
    <xf numFmtId="0" fontId="46" fillId="2" borderId="0" xfId="0" applyFont="1" applyFill="1" applyAlignment="1">
      <alignment horizontal="center" vertical="center"/>
    </xf>
    <xf numFmtId="0" fontId="46" fillId="2" borderId="0" xfId="0" applyFont="1" applyFill="1" applyAlignment="1">
      <alignment vertical="center" wrapText="1"/>
    </xf>
    <xf numFmtId="166" fontId="8" fillId="0" borderId="0" xfId="0" applyNumberFormat="1" applyFont="1" applyAlignment="1">
      <alignment vertical="center" readingOrder="2"/>
    </xf>
    <xf numFmtId="0" fontId="56" fillId="2" borderId="0" xfId="0" applyFont="1" applyFill="1"/>
    <xf numFmtId="0" fontId="33" fillId="2" borderId="0" xfId="0" applyFont="1" applyFill="1" applyAlignment="1">
      <alignment vertical="center" readingOrder="2"/>
    </xf>
    <xf numFmtId="0" fontId="56" fillId="2" borderId="0" xfId="0" applyFont="1" applyFill="1" applyAlignment="1">
      <alignment vertical="center" wrapText="1"/>
    </xf>
    <xf numFmtId="0" fontId="56" fillId="2" borderId="0" xfId="0" applyFont="1" applyFill="1" applyAlignment="1">
      <alignment horizontal="right"/>
    </xf>
    <xf numFmtId="0" fontId="33" fillId="2" borderId="0" xfId="0" applyFont="1" applyFill="1" applyAlignment="1">
      <alignment horizontal="center" vertical="center" readingOrder="2"/>
    </xf>
    <xf numFmtId="0" fontId="32" fillId="2" borderId="20" xfId="0" applyFont="1" applyFill="1" applyBorder="1" applyAlignment="1">
      <alignment horizontal="center" vertical="center" readingOrder="2"/>
    </xf>
    <xf numFmtId="0" fontId="32" fillId="2" borderId="6" xfId="0" applyFont="1" applyFill="1" applyBorder="1" applyAlignment="1">
      <alignment horizontal="center" vertical="center" readingOrder="2"/>
    </xf>
    <xf numFmtId="3" fontId="32" fillId="2" borderId="0" xfId="0" applyNumberFormat="1" applyFont="1" applyFill="1" applyAlignment="1">
      <alignment horizontal="center" vertical="center" wrapText="1" readingOrder="2"/>
    </xf>
    <xf numFmtId="3" fontId="56" fillId="2" borderId="0" xfId="0" applyNumberFormat="1" applyFont="1" applyFill="1" applyAlignment="1">
      <alignment vertical="center" wrapText="1"/>
    </xf>
    <xf numFmtId="3" fontId="33" fillId="2" borderId="0" xfId="0" applyNumberFormat="1" applyFont="1" applyFill="1" applyAlignment="1">
      <alignment vertical="center" readingOrder="2"/>
    </xf>
    <xf numFmtId="3" fontId="56" fillId="2" borderId="0" xfId="0" applyNumberFormat="1" applyFont="1" applyFill="1" applyAlignment="1">
      <alignment horizontal="right"/>
    </xf>
    <xf numFmtId="3" fontId="56" fillId="2" borderId="0" xfId="0" applyNumberFormat="1" applyFont="1" applyFill="1"/>
    <xf numFmtId="3" fontId="33" fillId="2" borderId="0" xfId="0" applyNumberFormat="1" applyFont="1" applyFill="1" applyAlignment="1">
      <alignment horizontal="center" vertical="center" readingOrder="2"/>
    </xf>
    <xf numFmtId="3" fontId="32" fillId="2" borderId="20" xfId="0" applyNumberFormat="1" applyFont="1" applyFill="1" applyBorder="1" applyAlignment="1">
      <alignment horizontal="center" vertical="center" readingOrder="2"/>
    </xf>
    <xf numFmtId="3" fontId="32" fillId="2" borderId="0" xfId="0" applyNumberFormat="1" applyFont="1" applyFill="1" applyAlignment="1">
      <alignment horizontal="center" vertical="center" readingOrder="2"/>
    </xf>
    <xf numFmtId="3" fontId="32" fillId="2" borderId="6" xfId="0" applyNumberFormat="1" applyFont="1" applyFill="1" applyBorder="1" applyAlignment="1">
      <alignment horizontal="center" vertical="center" readingOrder="2"/>
    </xf>
    <xf numFmtId="166" fontId="9" fillId="2" borderId="6" xfId="0" applyNumberFormat="1" applyFont="1" applyFill="1" applyBorder="1" applyAlignment="1">
      <alignment horizontal="center" vertical="center" readingOrder="2"/>
    </xf>
    <xf numFmtId="166" fontId="9" fillId="2" borderId="20" xfId="0" applyNumberFormat="1" applyFont="1" applyFill="1" applyBorder="1" applyAlignment="1">
      <alignment horizontal="center" vertical="center" readingOrder="2"/>
    </xf>
    <xf numFmtId="0" fontId="5" fillId="2" borderId="0" xfId="0" applyFont="1" applyFill="1" applyAlignment="1">
      <alignment horizontal="center" wrapText="1" readingOrder="2"/>
    </xf>
    <xf numFmtId="0" fontId="32" fillId="0" borderId="18" xfId="0" applyFont="1" applyBorder="1" applyAlignment="1">
      <alignment horizontal="center" readingOrder="2"/>
    </xf>
    <xf numFmtId="0" fontId="31" fillId="0" borderId="23" xfId="0" applyFont="1" applyBorder="1"/>
    <xf numFmtId="0" fontId="33" fillId="0" borderId="18" xfId="0" applyFont="1" applyBorder="1" applyAlignment="1">
      <alignment horizontal="center" wrapText="1" readingOrder="2"/>
    </xf>
    <xf numFmtId="0" fontId="34" fillId="0" borderId="23" xfId="0" applyFont="1" applyBorder="1" applyAlignment="1">
      <alignment horizontal="center" wrapText="1" readingOrder="2"/>
    </xf>
    <xf numFmtId="166" fontId="6" fillId="2" borderId="0" xfId="0" applyNumberFormat="1" applyFont="1" applyFill="1" applyAlignment="1">
      <alignment vertical="center" readingOrder="2"/>
    </xf>
    <xf numFmtId="0" fontId="33" fillId="0" borderId="0" xfId="0" applyFont="1" applyAlignment="1">
      <alignment horizontal="center" wrapText="1" readingOrder="2"/>
    </xf>
    <xf numFmtId="166" fontId="62" fillId="0" borderId="0" xfId="0" applyNumberFormat="1" applyFont="1" applyAlignment="1">
      <alignment horizontal="center" vertical="center" wrapText="1" readingOrder="2"/>
    </xf>
    <xf numFmtId="171" fontId="32" fillId="0" borderId="0" xfId="1" applyNumberFormat="1" applyFont="1" applyBorder="1" applyAlignment="1">
      <alignment horizontal="center" vertical="center" readingOrder="2"/>
    </xf>
    <xf numFmtId="171" fontId="32" fillId="0" borderId="0" xfId="1" applyNumberFormat="1" applyFont="1" applyBorder="1" applyAlignment="1">
      <alignment horizontal="right" vertical="center" readingOrder="2"/>
    </xf>
    <xf numFmtId="3" fontId="10" fillId="0" borderId="0" xfId="0" applyNumberFormat="1" applyFont="1" applyAlignment="1">
      <alignment horizontal="center" vertical="center" readingOrder="2"/>
    </xf>
    <xf numFmtId="3" fontId="7" fillId="0" borderId="0" xfId="0" applyNumberFormat="1" applyFont="1" applyAlignment="1">
      <alignment horizontal="center" vertical="center" readingOrder="2"/>
    </xf>
    <xf numFmtId="37" fontId="40" fillId="0" borderId="0" xfId="0" applyNumberFormat="1" applyFont="1" applyAlignment="1">
      <alignment horizontal="center" vertical="center" readingOrder="2"/>
    </xf>
    <xf numFmtId="0" fontId="40" fillId="0" borderId="0" xfId="0" applyFont="1" applyAlignment="1">
      <alignment horizontal="center" vertical="center" readingOrder="1"/>
    </xf>
    <xf numFmtId="0" fontId="40" fillId="0" borderId="0" xfId="0" applyFont="1" applyAlignment="1">
      <alignment vertical="center"/>
    </xf>
    <xf numFmtId="3" fontId="40" fillId="0" borderId="0" xfId="0" applyNumberFormat="1" applyFont="1" applyAlignment="1">
      <alignment horizontal="right" vertical="center"/>
    </xf>
    <xf numFmtId="0" fontId="34" fillId="0" borderId="23" xfId="0" applyFont="1" applyBorder="1" applyAlignment="1">
      <alignment horizontal="center" vertical="center" wrapText="1" readingOrder="2"/>
    </xf>
    <xf numFmtId="3" fontId="40" fillId="0" borderId="0" xfId="0" applyNumberFormat="1" applyFont="1" applyAlignment="1">
      <alignment vertical="center"/>
    </xf>
    <xf numFmtId="3" fontId="34" fillId="0" borderId="0" xfId="0" applyNumberFormat="1" applyFont="1" applyAlignment="1">
      <alignment horizontal="right" vertical="center" readingOrder="2"/>
    </xf>
    <xf numFmtId="0" fontId="33" fillId="0" borderId="3" xfId="2" applyFont="1" applyBorder="1" applyAlignment="1">
      <alignment horizontal="center" vertical="center" wrapText="1"/>
    </xf>
    <xf numFmtId="0" fontId="77" fillId="0" borderId="0" xfId="0" applyFont="1" applyAlignment="1">
      <alignment vertical="center" readingOrder="2"/>
    </xf>
    <xf numFmtId="0" fontId="40" fillId="3" borderId="33" xfId="0" applyFont="1" applyFill="1" applyBorder="1" applyAlignment="1">
      <alignment horizontal="center" vertical="center" wrapText="1" readingOrder="2"/>
    </xf>
    <xf numFmtId="0" fontId="40" fillId="3" borderId="13" xfId="0" applyFont="1" applyFill="1" applyBorder="1" applyAlignment="1">
      <alignment horizontal="center" vertical="center" wrapText="1" readingOrder="2"/>
    </xf>
    <xf numFmtId="0" fontId="100" fillId="0" borderId="0" xfId="0" applyFont="1" applyAlignment="1">
      <alignment vertical="top" wrapText="1"/>
    </xf>
    <xf numFmtId="3" fontId="90" fillId="0" borderId="23" xfId="0" applyNumberFormat="1" applyFont="1" applyBorder="1"/>
    <xf numFmtId="3" fontId="90" fillId="0" borderId="0" xfId="0" applyNumberFormat="1" applyFont="1"/>
    <xf numFmtId="171" fontId="26" fillId="0" borderId="0" xfId="1" applyNumberFormat="1" applyFont="1" applyBorder="1"/>
    <xf numFmtId="3" fontId="19" fillId="4" borderId="10" xfId="0" applyNumberFormat="1" applyFont="1" applyFill="1" applyBorder="1"/>
    <xf numFmtId="0" fontId="83" fillId="0" borderId="0" xfId="0" applyFont="1" applyAlignment="1">
      <alignment vertical="center" readingOrder="2"/>
    </xf>
    <xf numFmtId="37" fontId="63" fillId="0" borderId="14" xfId="0" applyNumberFormat="1" applyFont="1" applyBorder="1" applyAlignment="1">
      <alignment horizontal="center" vertical="center" readingOrder="1"/>
    </xf>
    <xf numFmtId="166" fontId="62" fillId="0" borderId="0" xfId="0" applyNumberFormat="1" applyFont="1" applyAlignment="1">
      <alignment vertical="center" wrapText="1" readingOrder="2"/>
    </xf>
    <xf numFmtId="49" fontId="9" fillId="0" borderId="0" xfId="0" applyNumberFormat="1" applyFont="1" applyAlignment="1">
      <alignment vertical="top" readingOrder="1"/>
    </xf>
    <xf numFmtId="37" fontId="63" fillId="2" borderId="0" xfId="0" applyNumberFormat="1" applyFont="1" applyFill="1" applyAlignment="1">
      <alignment horizontal="center" vertical="center" readingOrder="1"/>
    </xf>
    <xf numFmtId="49" fontId="6" fillId="2" borderId="0" xfId="0" applyNumberFormat="1" applyFont="1" applyFill="1" applyAlignment="1">
      <alignment horizontal="left" vertical="center" readingOrder="1"/>
    </xf>
    <xf numFmtId="3" fontId="33" fillId="0" borderId="1" xfId="0" applyNumberFormat="1" applyFont="1" applyBorder="1" applyAlignment="1">
      <alignment vertical="center" wrapText="1" readingOrder="2"/>
    </xf>
    <xf numFmtId="3" fontId="33" fillId="0" borderId="4" xfId="0" applyNumberFormat="1" applyFont="1" applyBorder="1" applyAlignment="1">
      <alignment vertical="center" wrapText="1" readingOrder="2"/>
    </xf>
    <xf numFmtId="3" fontId="32" fillId="0" borderId="3" xfId="0" applyNumberFormat="1" applyFont="1" applyBorder="1" applyAlignment="1">
      <alignment vertical="center" wrapText="1" readingOrder="2"/>
    </xf>
    <xf numFmtId="166" fontId="62" fillId="0" borderId="1" xfId="0" applyNumberFormat="1" applyFont="1" applyBorder="1" applyAlignment="1">
      <alignment horizontal="left" vertical="center" wrapText="1" readingOrder="2"/>
    </xf>
    <xf numFmtId="0" fontId="32" fillId="0" borderId="3" xfId="0" applyFont="1" applyBorder="1" applyAlignment="1">
      <alignment horizontal="left" vertical="center" wrapText="1" readingOrder="2"/>
    </xf>
    <xf numFmtId="3" fontId="33" fillId="0" borderId="5" xfId="0" applyNumberFormat="1" applyFont="1" applyBorder="1" applyAlignment="1">
      <alignment vertical="center" wrapText="1" readingOrder="2"/>
    </xf>
    <xf numFmtId="37" fontId="33" fillId="2" borderId="0" xfId="0" applyNumberFormat="1" applyFont="1" applyFill="1" applyAlignment="1">
      <alignment vertical="center" wrapText="1" readingOrder="2"/>
    </xf>
    <xf numFmtId="3" fontId="62" fillId="2" borderId="0" xfId="0" applyNumberFormat="1" applyFont="1" applyFill="1" applyAlignment="1">
      <alignment vertical="center" wrapText="1" readingOrder="2"/>
    </xf>
    <xf numFmtId="3" fontId="62" fillId="0" borderId="0" xfId="0" applyNumberFormat="1" applyFont="1" applyAlignment="1">
      <alignment vertical="center" wrapText="1" readingOrder="2"/>
    </xf>
    <xf numFmtId="3" fontId="62" fillId="0" borderId="3" xfId="0" applyNumberFormat="1" applyFont="1" applyBorder="1" applyAlignment="1">
      <alignment vertical="center" wrapText="1" readingOrder="2"/>
    </xf>
    <xf numFmtId="171" fontId="101" fillId="0" borderId="0" xfId="1" applyNumberFormat="1" applyFont="1" applyFill="1" applyAlignment="1">
      <alignment readingOrder="2"/>
    </xf>
    <xf numFmtId="171" fontId="101" fillId="0" borderId="0" xfId="1" applyNumberFormat="1" applyFont="1" applyFill="1" applyBorder="1" applyAlignment="1">
      <alignment readingOrder="2"/>
    </xf>
    <xf numFmtId="0" fontId="26" fillId="0" borderId="0" xfId="0" applyFont="1"/>
    <xf numFmtId="0" fontId="26" fillId="2" borderId="0" xfId="0" applyFont="1" applyFill="1"/>
    <xf numFmtId="0" fontId="31" fillId="0" borderId="0" xfId="0" applyFont="1" applyAlignment="1">
      <alignment horizontal="center" vertical="center"/>
    </xf>
    <xf numFmtId="166" fontId="37" fillId="0" borderId="0" xfId="0" applyNumberFormat="1" applyFont="1" applyAlignment="1">
      <alignment horizontal="left" vertical="center" wrapText="1" readingOrder="2"/>
    </xf>
    <xf numFmtId="0" fontId="78" fillId="0" borderId="44" xfId="0" applyFont="1" applyBorder="1" applyAlignment="1">
      <alignment horizontal="center" vertical="center" wrapText="1" readingOrder="2"/>
    </xf>
    <xf numFmtId="171" fontId="54" fillId="0" borderId="27" xfId="1" applyNumberFormat="1" applyFont="1" applyBorder="1" applyAlignment="1">
      <alignment horizontal="center" vertical="center" readingOrder="2"/>
    </xf>
    <xf numFmtId="171" fontId="54" fillId="0" borderId="45" xfId="1" applyNumberFormat="1" applyFont="1" applyBorder="1" applyAlignment="1">
      <alignment horizontal="center" vertical="center" readingOrder="2"/>
    </xf>
    <xf numFmtId="3" fontId="76" fillId="0" borderId="11" xfId="0" applyNumberFormat="1" applyFont="1" applyBorder="1" applyAlignment="1">
      <alignment horizontal="center" vertical="center" readingOrder="1"/>
    </xf>
    <xf numFmtId="3" fontId="88" fillId="0" borderId="11" xfId="0" applyNumberFormat="1" applyFont="1" applyBorder="1" applyAlignment="1">
      <alignment horizontal="center" vertical="center" readingOrder="1"/>
    </xf>
    <xf numFmtId="3" fontId="81" fillId="0" borderId="11" xfId="0" applyNumberFormat="1" applyFont="1" applyBorder="1" applyAlignment="1">
      <alignment horizontal="center" vertical="center" readingOrder="1"/>
    </xf>
    <xf numFmtId="3" fontId="81" fillId="0" borderId="8" xfId="0" applyNumberFormat="1" applyFont="1" applyBorder="1" applyAlignment="1">
      <alignment horizontal="center" vertical="center" readingOrder="1"/>
    </xf>
    <xf numFmtId="0" fontId="102" fillId="0" borderId="21" xfId="0" applyFont="1" applyBorder="1" applyAlignment="1">
      <alignment horizontal="center" vertical="center" wrapText="1" readingOrder="2"/>
    </xf>
    <xf numFmtId="0" fontId="102" fillId="0" borderId="13" xfId="0" applyFont="1" applyBorder="1" applyAlignment="1">
      <alignment horizontal="center" vertical="center" wrapText="1" readingOrder="2"/>
    </xf>
    <xf numFmtId="0" fontId="102" fillId="0" borderId="12" xfId="0" applyFont="1" applyBorder="1" applyAlignment="1">
      <alignment horizontal="center" vertical="center" wrapText="1" readingOrder="2"/>
    </xf>
    <xf numFmtId="37" fontId="72" fillId="0" borderId="10" xfId="0" applyNumberFormat="1" applyFont="1" applyBorder="1" applyAlignment="1">
      <alignment horizontal="center" vertical="center" readingOrder="1"/>
    </xf>
    <xf numFmtId="172" fontId="72" fillId="0" borderId="10" xfId="0" applyNumberFormat="1" applyFont="1" applyBorder="1" applyAlignment="1">
      <alignment horizontal="center" vertical="center" readingOrder="1"/>
    </xf>
    <xf numFmtId="0" fontId="19" fillId="8" borderId="10" xfId="0" applyFont="1" applyFill="1" applyBorder="1"/>
    <xf numFmtId="37" fontId="19" fillId="8" borderId="10" xfId="1" applyNumberFormat="1" applyFont="1" applyFill="1" applyBorder="1"/>
    <xf numFmtId="171" fontId="19" fillId="8" borderId="10" xfId="1" applyNumberFormat="1" applyFont="1" applyFill="1" applyBorder="1"/>
    <xf numFmtId="0" fontId="19" fillId="9" borderId="10" xfId="0" applyFont="1" applyFill="1" applyBorder="1"/>
    <xf numFmtId="171" fontId="19" fillId="9" borderId="10" xfId="1" applyNumberFormat="1" applyFont="1" applyFill="1" applyBorder="1"/>
    <xf numFmtId="37" fontId="9" fillId="0" borderId="0" xfId="0" applyNumberFormat="1" applyFont="1" applyAlignment="1">
      <alignment horizontal="center" vertical="center" readingOrder="2"/>
    </xf>
    <xf numFmtId="171" fontId="90" fillId="0" borderId="0" xfId="0" applyNumberFormat="1" applyFont="1"/>
    <xf numFmtId="3" fontId="83" fillId="0" borderId="0" xfId="0" applyNumberFormat="1" applyFont="1" applyAlignment="1">
      <alignment vertical="center" readingOrder="2"/>
    </xf>
    <xf numFmtId="0" fontId="32" fillId="0" borderId="7" xfId="0" applyFont="1" applyBorder="1" applyAlignment="1">
      <alignment vertical="center" wrapText="1" readingOrder="2"/>
    </xf>
    <xf numFmtId="166" fontId="62" fillId="2" borderId="0" xfId="0" applyNumberFormat="1" applyFont="1" applyFill="1" applyAlignment="1">
      <alignment vertical="center" wrapText="1" readingOrder="2"/>
    </xf>
    <xf numFmtId="0" fontId="83" fillId="2" borderId="0" xfId="0" applyFont="1" applyFill="1" applyAlignment="1">
      <alignment vertical="center" readingOrder="2"/>
    </xf>
    <xf numFmtId="166" fontId="83" fillId="2" borderId="0" xfId="0" applyNumberFormat="1" applyFont="1" applyFill="1" applyAlignment="1">
      <alignment vertical="center" readingOrder="2"/>
    </xf>
    <xf numFmtId="3" fontId="83" fillId="2" borderId="0" xfId="0" applyNumberFormat="1" applyFont="1" applyFill="1" applyAlignment="1">
      <alignment vertical="center" readingOrder="2"/>
    </xf>
    <xf numFmtId="37" fontId="32" fillId="0" borderId="0" xfId="0" applyNumberFormat="1" applyFont="1" applyAlignment="1">
      <alignment vertical="center" wrapText="1" readingOrder="2"/>
    </xf>
    <xf numFmtId="166" fontId="62" fillId="0" borderId="3" xfId="0" applyNumberFormat="1" applyFont="1" applyBorder="1" applyAlignment="1">
      <alignment vertical="center" wrapText="1" readingOrder="2"/>
    </xf>
    <xf numFmtId="37" fontId="32" fillId="0" borderId="3" xfId="0" applyNumberFormat="1" applyFont="1" applyBorder="1" applyAlignment="1">
      <alignment vertical="center" wrapText="1" readingOrder="2"/>
    </xf>
    <xf numFmtId="3" fontId="32" fillId="0" borderId="2" xfId="0" applyNumberFormat="1" applyFont="1" applyBorder="1" applyAlignment="1">
      <alignment vertical="center" wrapText="1" readingOrder="2"/>
    </xf>
    <xf numFmtId="166" fontId="62" fillId="0" borderId="2" xfId="0" applyNumberFormat="1" applyFont="1" applyBorder="1" applyAlignment="1">
      <alignment vertical="center" wrapText="1" readingOrder="2"/>
    </xf>
    <xf numFmtId="166" fontId="9" fillId="2" borderId="5" xfId="0" applyNumberFormat="1" applyFont="1" applyFill="1" applyBorder="1" applyAlignment="1">
      <alignment horizontal="center" vertical="center" readingOrder="2"/>
    </xf>
    <xf numFmtId="3" fontId="40" fillId="0" borderId="1" xfId="0" applyNumberFormat="1" applyFont="1" applyBorder="1" applyAlignment="1">
      <alignment horizontal="center" vertical="center" wrapText="1" readingOrder="2"/>
    </xf>
    <xf numFmtId="0" fontId="90" fillId="0" borderId="0" xfId="2" applyFont="1" applyAlignment="1">
      <alignment vertical="top" wrapText="1" readingOrder="2"/>
    </xf>
    <xf numFmtId="0" fontId="33" fillId="0" borderId="0" xfId="2" applyFont="1" applyAlignment="1">
      <alignment horizontal="center" vertical="center" wrapText="1"/>
    </xf>
    <xf numFmtId="0" fontId="33" fillId="0" borderId="0" xfId="2" applyFont="1" applyAlignment="1">
      <alignment horizontal="center" vertical="center"/>
    </xf>
    <xf numFmtId="3" fontId="21" fillId="0" borderId="0" xfId="2" applyNumberFormat="1" applyFont="1" applyAlignment="1">
      <alignment vertical="top" wrapText="1" readingOrder="2"/>
    </xf>
    <xf numFmtId="49" fontId="9" fillId="2" borderId="0" xfId="0" applyNumberFormat="1" applyFont="1" applyFill="1" applyAlignment="1">
      <alignment vertical="center" readingOrder="1"/>
    </xf>
    <xf numFmtId="49" fontId="103" fillId="2" borderId="0" xfId="0" applyNumberFormat="1" applyFont="1" applyFill="1" applyAlignment="1">
      <alignment vertical="center" readingOrder="1"/>
    </xf>
    <xf numFmtId="166" fontId="84" fillId="2" borderId="0" xfId="0" applyNumberFormat="1" applyFont="1" applyFill="1" applyAlignment="1">
      <alignment horizontal="center" vertical="center" readingOrder="2"/>
    </xf>
    <xf numFmtId="166" fontId="83" fillId="2" borderId="0" xfId="0" applyNumberFormat="1" applyFont="1" applyFill="1" applyAlignment="1">
      <alignment horizontal="right" vertical="center" readingOrder="2"/>
    </xf>
    <xf numFmtId="166" fontId="96" fillId="2" borderId="0" xfId="0" applyNumberFormat="1" applyFont="1" applyFill="1" applyAlignment="1">
      <alignment horizontal="right" vertical="center" readingOrder="2"/>
    </xf>
    <xf numFmtId="166" fontId="85" fillId="2" borderId="0" xfId="0" applyNumberFormat="1" applyFont="1" applyFill="1" applyAlignment="1">
      <alignment horizontal="center" vertical="center" readingOrder="2"/>
    </xf>
    <xf numFmtId="166" fontId="96" fillId="2" borderId="0" xfId="0" applyNumberFormat="1" applyFont="1" applyFill="1" applyAlignment="1">
      <alignment vertical="center" readingOrder="2"/>
    </xf>
    <xf numFmtId="166" fontId="103" fillId="2" borderId="0" xfId="0" applyNumberFormat="1" applyFont="1" applyFill="1" applyAlignment="1">
      <alignment vertical="center" readingOrder="1"/>
    </xf>
    <xf numFmtId="166" fontId="103" fillId="2" borderId="3" xfId="0" applyNumberFormat="1" applyFont="1" applyFill="1" applyBorder="1" applyAlignment="1">
      <alignment horizontal="center" vertical="center" wrapText="1" readingOrder="2"/>
    </xf>
    <xf numFmtId="166" fontId="103" fillId="2" borderId="0" xfId="0" applyNumberFormat="1" applyFont="1" applyFill="1" applyAlignment="1">
      <alignment horizontal="center" vertical="center" wrapText="1" readingOrder="2"/>
    </xf>
    <xf numFmtId="166" fontId="103" fillId="2" borderId="3" xfId="0" applyNumberFormat="1" applyFont="1" applyFill="1" applyBorder="1" applyAlignment="1">
      <alignment horizontal="center" wrapText="1" readingOrder="2"/>
    </xf>
    <xf numFmtId="166" fontId="84" fillId="2" borderId="5" xfId="0" applyNumberFormat="1" applyFont="1" applyFill="1" applyBorder="1" applyAlignment="1">
      <alignment horizontal="center" vertical="center" readingOrder="2"/>
    </xf>
    <xf numFmtId="166" fontId="84" fillId="2" borderId="5" xfId="0" applyNumberFormat="1" applyFont="1" applyFill="1" applyBorder="1" applyAlignment="1">
      <alignment horizontal="center" readingOrder="2"/>
    </xf>
    <xf numFmtId="0" fontId="47" fillId="2" borderId="0" xfId="0" applyFont="1" applyFill="1" applyAlignment="1">
      <alignment horizontal="right" vertical="center" wrapText="1" readingOrder="2"/>
    </xf>
    <xf numFmtId="0" fontId="43" fillId="0" borderId="0" xfId="0" applyFont="1" applyAlignment="1">
      <alignment horizontal="right" vertical="center" wrapText="1" readingOrder="2"/>
    </xf>
    <xf numFmtId="0" fontId="104" fillId="0" borderId="0" xfId="0" applyFont="1" applyAlignment="1">
      <alignment horizontal="center" vertical="center" wrapText="1" readingOrder="2"/>
    </xf>
    <xf numFmtId="37" fontId="33" fillId="0" borderId="7" xfId="0" applyNumberFormat="1" applyFont="1" applyBorder="1" applyAlignment="1">
      <alignment horizontal="center" vertical="center" wrapText="1" readingOrder="2"/>
    </xf>
    <xf numFmtId="3" fontId="4" fillId="0" borderId="0" xfId="1" applyNumberFormat="1" applyFont="1" applyFill="1" applyBorder="1" applyAlignment="1">
      <alignment horizontal="center" vertical="center" readingOrder="2"/>
    </xf>
    <xf numFmtId="166" fontId="5" fillId="10" borderId="1" xfId="0" applyNumberFormat="1" applyFont="1" applyFill="1" applyBorder="1" applyAlignment="1">
      <alignment horizontal="center" vertical="center" wrapText="1" readingOrder="2"/>
    </xf>
    <xf numFmtId="166" fontId="5" fillId="10" borderId="0" xfId="0" applyNumberFormat="1" applyFont="1" applyFill="1" applyAlignment="1">
      <alignment horizontal="center" wrapText="1" readingOrder="2"/>
    </xf>
    <xf numFmtId="166" fontId="4" fillId="10" borderId="0" xfId="0" applyNumberFormat="1" applyFont="1" applyFill="1" applyAlignment="1">
      <alignment horizontal="center" vertical="center" wrapText="1" readingOrder="2"/>
    </xf>
    <xf numFmtId="166" fontId="4" fillId="10" borderId="0" xfId="0" applyNumberFormat="1" applyFont="1" applyFill="1" applyAlignment="1">
      <alignment horizontal="center" wrapText="1" readingOrder="2"/>
    </xf>
    <xf numFmtId="166" fontId="9" fillId="10" borderId="0" xfId="0" applyNumberFormat="1" applyFont="1" applyFill="1" applyAlignment="1">
      <alignment horizontal="center" vertical="center" wrapText="1" readingOrder="2"/>
    </xf>
    <xf numFmtId="1" fontId="4" fillId="10" borderId="0" xfId="0" applyNumberFormat="1" applyFont="1" applyFill="1" applyAlignment="1">
      <alignment horizontal="center" vertical="center" wrapText="1" readingOrder="2"/>
    </xf>
    <xf numFmtId="166" fontId="9" fillId="10" borderId="0" xfId="0" applyNumberFormat="1" applyFont="1" applyFill="1" applyAlignment="1">
      <alignment horizontal="center" vertical="center" readingOrder="2"/>
    </xf>
    <xf numFmtId="166" fontId="9" fillId="10" borderId="3" xfId="0" applyNumberFormat="1" applyFont="1" applyFill="1" applyBorder="1" applyAlignment="1">
      <alignment horizontal="center" vertical="center" readingOrder="2"/>
    </xf>
    <xf numFmtId="166" fontId="9" fillId="10" borderId="2" xfId="0" applyNumberFormat="1" applyFont="1" applyFill="1" applyBorder="1" applyAlignment="1">
      <alignment horizontal="center" vertical="center" readingOrder="2"/>
    </xf>
    <xf numFmtId="49" fontId="4" fillId="10" borderId="0" xfId="0" applyNumberFormat="1" applyFont="1" applyFill="1" applyAlignment="1">
      <alignment horizontal="center" vertical="center" wrapText="1" readingOrder="2"/>
    </xf>
    <xf numFmtId="166" fontId="9" fillId="2" borderId="17" xfId="0" applyNumberFormat="1" applyFont="1" applyFill="1" applyBorder="1" applyAlignment="1">
      <alignment horizontal="center" vertical="center" readingOrder="2"/>
    </xf>
    <xf numFmtId="166" fontId="37" fillId="3" borderId="24" xfId="0" applyNumberFormat="1" applyFont="1" applyFill="1" applyBorder="1" applyAlignment="1">
      <alignment horizontal="center" vertical="center" wrapText="1" readingOrder="2"/>
    </xf>
    <xf numFmtId="166" fontId="4" fillId="2" borderId="2" xfId="0" applyNumberFormat="1" applyFont="1" applyFill="1" applyBorder="1" applyAlignment="1">
      <alignment horizontal="center" vertical="center" readingOrder="2"/>
    </xf>
    <xf numFmtId="166" fontId="4" fillId="0" borderId="0" xfId="1" applyNumberFormat="1" applyFont="1" applyFill="1" applyBorder="1" applyAlignment="1">
      <alignment vertical="center" readingOrder="2"/>
    </xf>
    <xf numFmtId="3" fontId="34" fillId="2" borderId="0" xfId="0" applyNumberFormat="1" applyFont="1" applyFill="1" applyAlignment="1">
      <alignment horizontal="center" vertical="center" wrapText="1" readingOrder="2"/>
    </xf>
    <xf numFmtId="3" fontId="34" fillId="2" borderId="7" xfId="0" applyNumberFormat="1" applyFont="1" applyFill="1" applyBorder="1" applyAlignment="1">
      <alignment horizontal="center" vertical="center" wrapText="1" readingOrder="2"/>
    </xf>
    <xf numFmtId="3" fontId="34" fillId="2" borderId="0" xfId="0" applyNumberFormat="1" applyFont="1" applyFill="1" applyAlignment="1">
      <alignment horizontal="center" vertical="center" readingOrder="2"/>
    </xf>
    <xf numFmtId="3" fontId="40" fillId="2" borderId="0" xfId="0" applyNumberFormat="1" applyFont="1" applyFill="1" applyAlignment="1">
      <alignment horizontal="center" vertical="center" readingOrder="2"/>
    </xf>
    <xf numFmtId="171" fontId="40" fillId="2" borderId="0" xfId="1" applyNumberFormat="1" applyFont="1" applyFill="1" applyAlignment="1">
      <alignment horizontal="center" vertical="center" readingOrder="2"/>
    </xf>
    <xf numFmtId="3" fontId="40" fillId="2" borderId="1" xfId="0" applyNumberFormat="1" applyFont="1" applyFill="1" applyBorder="1" applyAlignment="1">
      <alignment horizontal="center" vertical="center" wrapText="1" readingOrder="2"/>
    </xf>
    <xf numFmtId="171" fontId="103" fillId="0" borderId="0" xfId="1" applyNumberFormat="1" applyFont="1" applyAlignment="1">
      <alignment vertical="center" readingOrder="2"/>
    </xf>
    <xf numFmtId="171" fontId="32" fillId="0" borderId="0" xfId="1" applyNumberFormat="1" applyFont="1" applyAlignment="1">
      <alignment horizontal="left" vertical="center" readingOrder="2"/>
    </xf>
    <xf numFmtId="0" fontId="34" fillId="0" borderId="0" xfId="0" applyFont="1" applyAlignment="1">
      <alignment horizontal="center" wrapText="1" readingOrder="2"/>
    </xf>
    <xf numFmtId="0" fontId="57" fillId="0" borderId="0" xfId="0" applyFont="1" applyAlignment="1">
      <alignment horizontal="center" vertical="center" wrapText="1" readingOrder="2"/>
    </xf>
    <xf numFmtId="37" fontId="33" fillId="0" borderId="0" xfId="0" applyNumberFormat="1" applyFont="1" applyAlignment="1">
      <alignment horizontal="center" vertical="center" wrapText="1" readingOrder="2"/>
    </xf>
    <xf numFmtId="166" fontId="4" fillId="4" borderId="2" xfId="0" applyNumberFormat="1" applyFont="1" applyFill="1" applyBorder="1" applyAlignment="1">
      <alignment horizontal="center" vertical="center" wrapText="1" readingOrder="2"/>
    </xf>
    <xf numFmtId="166" fontId="4" fillId="4" borderId="0" xfId="0" applyNumberFormat="1" applyFont="1" applyFill="1" applyAlignment="1">
      <alignment horizontal="center" vertical="center" wrapText="1" readingOrder="2"/>
    </xf>
    <xf numFmtId="3" fontId="34" fillId="0" borderId="0" xfId="0" applyNumberFormat="1" applyFont="1" applyAlignment="1">
      <alignment horizontal="center" vertical="center" wrapText="1" readingOrder="2"/>
    </xf>
    <xf numFmtId="3" fontId="34" fillId="0" borderId="7" xfId="0" applyNumberFormat="1" applyFont="1" applyBorder="1" applyAlignment="1">
      <alignment horizontal="center" vertical="center" wrapText="1" readingOrder="2"/>
    </xf>
    <xf numFmtId="171" fontId="34" fillId="0" borderId="14" xfId="1" applyNumberFormat="1" applyFont="1" applyFill="1" applyBorder="1" applyAlignment="1">
      <alignment vertical="center" readingOrder="2"/>
    </xf>
    <xf numFmtId="171" fontId="34" fillId="0" borderId="0" xfId="1" applyNumberFormat="1" applyFont="1" applyFill="1" applyAlignment="1">
      <alignment vertical="center" wrapText="1" readingOrder="2"/>
    </xf>
    <xf numFmtId="171" fontId="34" fillId="0" borderId="0" xfId="1" applyNumberFormat="1" applyFont="1" applyFill="1" applyBorder="1" applyAlignment="1">
      <alignment vertical="center" readingOrder="2"/>
    </xf>
    <xf numFmtId="3" fontId="34" fillId="2" borderId="14" xfId="0" applyNumberFormat="1" applyFont="1" applyFill="1" applyBorder="1" applyAlignment="1">
      <alignment horizontal="center" vertical="center" wrapText="1" readingOrder="2"/>
    </xf>
    <xf numFmtId="171" fontId="31" fillId="0" borderId="0" xfId="1" applyNumberFormat="1" applyFont="1" applyAlignment="1">
      <alignment horizontal="center" vertical="center"/>
    </xf>
    <xf numFmtId="171" fontId="34" fillId="0" borderId="0" xfId="1" applyNumberFormat="1" applyFont="1" applyBorder="1" applyAlignment="1">
      <alignment horizontal="center" vertical="center" readingOrder="2"/>
    </xf>
    <xf numFmtId="171" fontId="34" fillId="0" borderId="7" xfId="1" applyNumberFormat="1" applyFont="1" applyBorder="1" applyAlignment="1">
      <alignment horizontal="center" vertical="center" readingOrder="2"/>
    </xf>
    <xf numFmtId="171" fontId="34" fillId="0" borderId="14" xfId="1" applyNumberFormat="1" applyFont="1" applyBorder="1" applyAlignment="1">
      <alignment horizontal="center" vertical="center" readingOrder="2"/>
    </xf>
    <xf numFmtId="0" fontId="46" fillId="2" borderId="0" xfId="0" applyFont="1" applyFill="1" applyAlignment="1">
      <alignment horizontal="center" vertical="center" wrapText="1"/>
    </xf>
    <xf numFmtId="0" fontId="32" fillId="0" borderId="0" xfId="0" applyFont="1" applyAlignment="1">
      <alignment horizontal="center" wrapText="1" readingOrder="2"/>
    </xf>
    <xf numFmtId="0" fontId="57" fillId="0" borderId="0" xfId="0" applyFont="1" applyAlignment="1">
      <alignment horizontal="center" wrapText="1" readingOrder="2"/>
    </xf>
    <xf numFmtId="3" fontId="32" fillId="0" borderId="0" xfId="1" applyNumberFormat="1" applyFont="1" applyAlignment="1">
      <alignment horizontal="center" vertical="center" readingOrder="2"/>
    </xf>
    <xf numFmtId="3" fontId="31" fillId="0" borderId="0" xfId="0" applyNumberFormat="1" applyFont="1" applyAlignment="1">
      <alignment horizontal="center" vertical="center"/>
    </xf>
    <xf numFmtId="166" fontId="34" fillId="0" borderId="0" xfId="2" applyNumberFormat="1" applyFont="1" applyAlignment="1">
      <alignment horizontal="center" vertical="center"/>
    </xf>
    <xf numFmtId="3" fontId="62" fillId="0" borderId="0" xfId="0" applyNumberFormat="1" applyFont="1" applyAlignment="1">
      <alignment horizontal="center" vertical="center" wrapText="1" readingOrder="2"/>
    </xf>
    <xf numFmtId="37" fontId="62" fillId="0" borderId="0" xfId="0" applyNumberFormat="1" applyFont="1" applyAlignment="1">
      <alignment horizontal="center" vertical="center" wrapText="1" readingOrder="2"/>
    </xf>
    <xf numFmtId="3" fontId="62" fillId="0" borderId="7" xfId="0" applyNumberFormat="1" applyFont="1" applyBorder="1" applyAlignment="1">
      <alignment horizontal="center" vertical="center" wrapText="1" readingOrder="2"/>
    </xf>
    <xf numFmtId="3" fontId="33" fillId="0" borderId="7" xfId="0" applyNumberFormat="1" applyFont="1" applyBorder="1" applyAlignment="1">
      <alignment horizontal="center" vertical="center" wrapText="1" readingOrder="2"/>
    </xf>
    <xf numFmtId="3" fontId="33" fillId="0" borderId="0" xfId="0" applyNumberFormat="1" applyFont="1" applyAlignment="1">
      <alignment horizontal="center" vertical="center" wrapText="1" readingOrder="2"/>
    </xf>
    <xf numFmtId="0" fontId="40" fillId="0" borderId="0" xfId="2" applyFont="1" applyAlignment="1">
      <alignment horizontal="center" vertical="center" wrapText="1" readingOrder="2"/>
    </xf>
    <xf numFmtId="0" fontId="39" fillId="0" borderId="0" xfId="2" applyFont="1" applyAlignment="1">
      <alignment horizontal="center" vertical="center"/>
    </xf>
    <xf numFmtId="37" fontId="33" fillId="0" borderId="5" xfId="0" applyNumberFormat="1" applyFont="1" applyBorder="1" applyAlignment="1">
      <alignment horizontal="center" vertical="center" wrapText="1" readingOrder="2"/>
    </xf>
    <xf numFmtId="0" fontId="40" fillId="0" borderId="0" xfId="2" applyFont="1" applyAlignment="1">
      <alignment horizontal="center" vertical="center" wrapText="1"/>
    </xf>
    <xf numFmtId="0" fontId="105" fillId="3" borderId="24" xfId="0" applyFont="1" applyFill="1" applyBorder="1" applyAlignment="1">
      <alignment horizontal="center" vertical="center" wrapText="1" readingOrder="2"/>
    </xf>
    <xf numFmtId="0" fontId="99" fillId="2" borderId="0" xfId="0" applyFont="1" applyFill="1" applyAlignment="1">
      <alignment horizontal="right" vertical="center" wrapText="1" readingOrder="2"/>
    </xf>
    <xf numFmtId="166" fontId="99" fillId="2" borderId="0" xfId="0" applyNumberFormat="1" applyFont="1" applyFill="1" applyAlignment="1">
      <alignment horizontal="right" vertical="center" readingOrder="2"/>
    </xf>
    <xf numFmtId="166" fontId="99" fillId="2" borderId="0" xfId="1" applyNumberFormat="1" applyFont="1" applyFill="1" applyAlignment="1">
      <alignment horizontal="right" vertical="center" readingOrder="2"/>
    </xf>
    <xf numFmtId="0" fontId="35" fillId="0" borderId="7" xfId="0" applyFont="1" applyBorder="1" applyAlignment="1">
      <alignment horizontal="center" vertical="center" wrapText="1" readingOrder="2"/>
    </xf>
    <xf numFmtId="0" fontId="35" fillId="0" borderId="0" xfId="0" applyFont="1" applyAlignment="1">
      <alignment horizontal="center" vertical="center" wrapText="1" readingOrder="2"/>
    </xf>
    <xf numFmtId="3" fontId="32" fillId="2" borderId="0" xfId="0" applyNumberFormat="1" applyFont="1" applyFill="1" applyAlignment="1">
      <alignment horizontal="right" vertical="top"/>
    </xf>
    <xf numFmtId="0" fontId="6" fillId="2" borderId="0" xfId="0" applyFont="1" applyFill="1" applyAlignment="1">
      <alignment horizontal="right" vertical="center" readingOrder="2"/>
    </xf>
    <xf numFmtId="0" fontId="75" fillId="0" borderId="10" xfId="0" applyFont="1" applyBorder="1" applyAlignment="1">
      <alignment horizontal="right" vertical="center" readingOrder="2"/>
    </xf>
    <xf numFmtId="0" fontId="40" fillId="0" borderId="0" xfId="2" applyFont="1" applyAlignment="1">
      <alignment horizontal="right" vertical="center" wrapText="1" readingOrder="2"/>
    </xf>
    <xf numFmtId="0" fontId="32" fillId="2" borderId="0" xfId="0" applyFont="1" applyFill="1" applyAlignment="1">
      <alignment horizontal="center" vertical="center" readingOrder="2"/>
    </xf>
    <xf numFmtId="0" fontId="41" fillId="0" borderId="0" xfId="0" applyFont="1" applyAlignment="1">
      <alignment horizontal="right" vertical="center" readingOrder="2"/>
    </xf>
    <xf numFmtId="0" fontId="47" fillId="0" borderId="0" xfId="0" applyFont="1" applyAlignment="1">
      <alignment horizontal="center" vertical="center" wrapText="1" readingOrder="2"/>
    </xf>
    <xf numFmtId="166" fontId="9" fillId="0" borderId="0" xfId="0" applyNumberFormat="1" applyFont="1" applyAlignment="1">
      <alignment horizontal="center" vertical="center" wrapText="1" readingOrder="2"/>
    </xf>
    <xf numFmtId="166" fontId="9" fillId="0" borderId="46" xfId="0" applyNumberFormat="1" applyFont="1" applyBorder="1" applyAlignment="1">
      <alignment horizontal="center" vertical="center" wrapText="1" readingOrder="2"/>
    </xf>
    <xf numFmtId="166" fontId="9" fillId="0" borderId="23" xfId="0" applyNumberFormat="1" applyFont="1" applyBorder="1" applyAlignment="1">
      <alignment horizontal="center" vertical="center" readingOrder="2"/>
    </xf>
    <xf numFmtId="166" fontId="9" fillId="0" borderId="23" xfId="1" applyNumberFormat="1" applyFont="1" applyFill="1" applyBorder="1" applyAlignment="1">
      <alignment horizontal="center" vertical="center" readingOrder="2"/>
    </xf>
    <xf numFmtId="0" fontId="4" fillId="0" borderId="0" xfId="0" applyFont="1" applyAlignment="1">
      <alignment horizontal="right" vertical="center" readingOrder="2"/>
    </xf>
    <xf numFmtId="166" fontId="9" fillId="0" borderId="14" xfId="0" applyNumberFormat="1" applyFont="1" applyBorder="1" applyAlignment="1">
      <alignment horizontal="center" vertical="center" readingOrder="2"/>
    </xf>
    <xf numFmtId="166" fontId="98" fillId="2" borderId="0" xfId="0" applyNumberFormat="1" applyFont="1" applyFill="1" applyAlignment="1">
      <alignment vertical="center" wrapText="1" readingOrder="2"/>
    </xf>
    <xf numFmtId="49" fontId="34" fillId="0" borderId="0" xfId="0" applyNumberFormat="1" applyFont="1" applyAlignment="1">
      <alignment vertical="top"/>
    </xf>
    <xf numFmtId="166" fontId="98" fillId="2" borderId="0" xfId="0" applyNumberFormat="1" applyFont="1" applyFill="1" applyAlignment="1">
      <alignment vertical="top" wrapText="1" readingOrder="2"/>
    </xf>
    <xf numFmtId="166" fontId="9" fillId="0" borderId="7" xfId="0" applyNumberFormat="1" applyFont="1" applyBorder="1" applyAlignment="1">
      <alignment horizontal="center" vertical="center" wrapText="1" readingOrder="2"/>
    </xf>
    <xf numFmtId="49" fontId="51" fillId="0" borderId="0" xfId="0" applyNumberFormat="1" applyFont="1" applyAlignment="1">
      <alignment horizontal="center" vertical="center"/>
    </xf>
    <xf numFmtId="0" fontId="47" fillId="0" borderId="0" xfId="0" applyFont="1" applyAlignment="1">
      <alignment horizontal="center" vertical="center" wrapText="1" readingOrder="1"/>
    </xf>
    <xf numFmtId="0" fontId="40" fillId="2" borderId="0" xfId="0" applyFont="1" applyFill="1" applyAlignment="1">
      <alignment horizontal="right" vertical="center" readingOrder="2"/>
    </xf>
    <xf numFmtId="166" fontId="32" fillId="2" borderId="6" xfId="2" applyNumberFormat="1" applyFont="1" applyFill="1" applyBorder="1" applyAlignment="1">
      <alignment horizontal="center" vertical="center"/>
    </xf>
    <xf numFmtId="166" fontId="32" fillId="2" borderId="0" xfId="2" applyNumberFormat="1" applyFont="1" applyFill="1" applyAlignment="1">
      <alignment horizontal="center" vertical="center"/>
    </xf>
    <xf numFmtId="49" fontId="32" fillId="2" borderId="2" xfId="2" applyNumberFormat="1" applyFont="1" applyFill="1" applyBorder="1" applyAlignment="1">
      <alignment horizontal="center" vertical="center"/>
    </xf>
    <xf numFmtId="3" fontId="87" fillId="0" borderId="0" xfId="0" applyNumberFormat="1" applyFont="1" applyAlignment="1">
      <alignment horizontal="right" shrinkToFit="1"/>
    </xf>
    <xf numFmtId="171" fontId="22" fillId="0" borderId="0" xfId="2" applyNumberFormat="1" applyFont="1" applyAlignment="1">
      <alignment vertical="center"/>
    </xf>
    <xf numFmtId="37" fontId="32" fillId="0" borderId="3" xfId="0" applyNumberFormat="1" applyFont="1" applyBorder="1" applyAlignment="1">
      <alignment horizontal="center" vertical="center" wrapText="1" readingOrder="2"/>
    </xf>
    <xf numFmtId="37" fontId="33" fillId="0" borderId="18" xfId="0" applyNumberFormat="1" applyFont="1" applyBorder="1" applyAlignment="1">
      <alignment horizontal="center" vertical="center" wrapText="1" readingOrder="2"/>
    </xf>
    <xf numFmtId="166" fontId="62" fillId="0" borderId="7" xfId="0" applyNumberFormat="1" applyFont="1" applyBorder="1" applyAlignment="1">
      <alignment vertical="center" wrapText="1" readingOrder="2"/>
    </xf>
    <xf numFmtId="166" fontId="62" fillId="0" borderId="18" xfId="0" applyNumberFormat="1" applyFont="1" applyBorder="1" applyAlignment="1">
      <alignment vertical="center" wrapText="1" readingOrder="2"/>
    </xf>
    <xf numFmtId="166" fontId="32" fillId="0" borderId="0" xfId="0" applyNumberFormat="1" applyFont="1" applyAlignment="1">
      <alignment vertical="center" wrapText="1" readingOrder="2"/>
    </xf>
    <xf numFmtId="3" fontId="32" fillId="0" borderId="7" xfId="0" applyNumberFormat="1" applyFont="1" applyBorder="1" applyAlignment="1">
      <alignment vertical="center" wrapText="1" readingOrder="2"/>
    </xf>
    <xf numFmtId="3" fontId="32" fillId="0" borderId="14" xfId="0" applyNumberFormat="1" applyFont="1" applyBorder="1" applyAlignment="1">
      <alignment vertical="center" wrapText="1" readingOrder="2"/>
    </xf>
    <xf numFmtId="3" fontId="62" fillId="2" borderId="0" xfId="0" applyNumberFormat="1" applyFont="1" applyFill="1" applyAlignment="1">
      <alignment horizontal="center" vertical="center" wrapText="1" readingOrder="2"/>
    </xf>
    <xf numFmtId="171" fontId="32" fillId="2" borderId="0" xfId="1" applyNumberFormat="1" applyFont="1" applyFill="1" applyAlignment="1">
      <alignment horizontal="center" vertical="center" readingOrder="2"/>
    </xf>
    <xf numFmtId="171" fontId="32" fillId="2" borderId="7" xfId="1" applyNumberFormat="1" applyFont="1" applyFill="1" applyBorder="1" applyAlignment="1">
      <alignment horizontal="center" vertical="center" readingOrder="2"/>
    </xf>
    <xf numFmtId="0" fontId="41" fillId="2" borderId="7" xfId="0" applyFont="1" applyFill="1" applyBorder="1" applyAlignment="1">
      <alignment horizontal="center" wrapText="1" readingOrder="2"/>
    </xf>
    <xf numFmtId="171" fontId="27" fillId="0" borderId="0" xfId="2" applyNumberFormat="1" applyFont="1" applyAlignment="1">
      <alignment vertical="center"/>
    </xf>
    <xf numFmtId="49" fontId="22" fillId="0" borderId="0" xfId="0" applyNumberFormat="1" applyFont="1" applyAlignment="1">
      <alignment horizontal="right"/>
    </xf>
    <xf numFmtId="166" fontId="4" fillId="0" borderId="0" xfId="0" applyNumberFormat="1" applyFont="1" applyAlignment="1">
      <alignment horizontal="center" vertical="center" readingOrder="2"/>
    </xf>
    <xf numFmtId="49" fontId="57" fillId="0" borderId="0" xfId="0" applyNumberFormat="1" applyFont="1" applyAlignment="1">
      <alignment horizontal="right" vertical="center" readingOrder="2"/>
    </xf>
    <xf numFmtId="0" fontId="32" fillId="2" borderId="0" xfId="0" applyFont="1" applyFill="1" applyAlignment="1">
      <alignment horizontal="center" vertical="center" wrapText="1" readingOrder="2"/>
    </xf>
    <xf numFmtId="3" fontId="33" fillId="2" borderId="1" xfId="0" applyNumberFormat="1" applyFont="1" applyFill="1" applyBorder="1" applyAlignment="1">
      <alignment horizontal="center" vertical="center" wrapText="1" readingOrder="2"/>
    </xf>
    <xf numFmtId="3" fontId="33" fillId="2" borderId="7" xfId="0" applyNumberFormat="1" applyFont="1" applyFill="1" applyBorder="1" applyAlignment="1">
      <alignment horizontal="center" vertical="center" wrapText="1" readingOrder="2"/>
    </xf>
    <xf numFmtId="3" fontId="33" fillId="2" borderId="4" xfId="0" applyNumberFormat="1" applyFont="1" applyFill="1" applyBorder="1" applyAlignment="1">
      <alignment horizontal="center" vertical="center" wrapText="1" readingOrder="2"/>
    </xf>
    <xf numFmtId="3" fontId="33" fillId="2" borderId="0" xfId="0" applyNumberFormat="1" applyFont="1" applyFill="1" applyAlignment="1">
      <alignment horizontal="center" vertical="center" wrapText="1" readingOrder="2"/>
    </xf>
    <xf numFmtId="3" fontId="62" fillId="2" borderId="7" xfId="0" applyNumberFormat="1" applyFont="1" applyFill="1" applyBorder="1" applyAlignment="1">
      <alignment horizontal="center" vertical="center" wrapText="1" readingOrder="2"/>
    </xf>
    <xf numFmtId="3" fontId="33" fillId="0" borderId="1" xfId="0" applyNumberFormat="1" applyFont="1" applyBorder="1" applyAlignment="1">
      <alignment horizontal="center" vertical="center" wrapText="1" readingOrder="2"/>
    </xf>
    <xf numFmtId="3" fontId="32" fillId="2" borderId="3" xfId="0" applyNumberFormat="1" applyFont="1" applyFill="1" applyBorder="1" applyAlignment="1">
      <alignment horizontal="center" vertical="center" wrapText="1" readingOrder="2"/>
    </xf>
    <xf numFmtId="0" fontId="71" fillId="0" borderId="0" xfId="0" applyFont="1" applyAlignment="1">
      <alignment horizontal="center" vertical="center" wrapText="1" readingOrder="2"/>
    </xf>
    <xf numFmtId="0" fontId="91" fillId="0" borderId="0" xfId="0" applyFont="1" applyAlignment="1">
      <alignment horizontal="center" vertical="center" wrapText="1" readingOrder="2"/>
    </xf>
    <xf numFmtId="0" fontId="26" fillId="0" borderId="0" xfId="0" applyFont="1" applyAlignment="1">
      <alignment horizontal="center" vertical="center" wrapText="1" readingOrder="2"/>
    </xf>
    <xf numFmtId="0" fontId="71" fillId="0" borderId="0" xfId="0" applyFont="1" applyAlignment="1">
      <alignment horizontal="justify" vertical="center" wrapText="1" readingOrder="2"/>
    </xf>
    <xf numFmtId="3" fontId="71" fillId="0" borderId="20" xfId="0" applyNumberFormat="1" applyFont="1" applyBorder="1" applyAlignment="1">
      <alignment horizontal="center" vertical="center" wrapText="1" readingOrder="2"/>
    </xf>
    <xf numFmtId="3" fontId="71" fillId="0" borderId="0" xfId="0" applyNumberFormat="1" applyFont="1" applyAlignment="1">
      <alignment horizontal="center" vertical="center" wrapText="1" readingOrder="2"/>
    </xf>
    <xf numFmtId="3" fontId="71" fillId="0" borderId="5" xfId="0" applyNumberFormat="1" applyFont="1" applyBorder="1" applyAlignment="1">
      <alignment horizontal="center" vertical="center" wrapText="1" readingOrder="2"/>
    </xf>
    <xf numFmtId="0" fontId="71" fillId="0" borderId="0" xfId="0" applyFont="1"/>
    <xf numFmtId="49" fontId="26" fillId="0" borderId="0" xfId="0" applyNumberFormat="1" applyFont="1" applyAlignment="1">
      <alignment vertical="top"/>
    </xf>
    <xf numFmtId="0" fontId="71" fillId="0" borderId="0" xfId="0" applyFont="1" applyAlignment="1">
      <alignment horizontal="right" vertical="top" wrapText="1"/>
    </xf>
    <xf numFmtId="0" fontId="26" fillId="0" borderId="0" xfId="0" applyFont="1" applyAlignment="1">
      <alignment horizontal="left"/>
    </xf>
    <xf numFmtId="0" fontId="71" fillId="0" borderId="0" xfId="0" applyFont="1" applyAlignment="1">
      <alignment horizontal="left"/>
    </xf>
    <xf numFmtId="0" fontId="71" fillId="0" borderId="0" xfId="0" applyFont="1" applyAlignment="1">
      <alignment horizontal="right"/>
    </xf>
    <xf numFmtId="49" fontId="26" fillId="0" borderId="0" xfId="0" applyNumberFormat="1" applyFont="1" applyAlignment="1">
      <alignment horizontal="left" vertical="top"/>
    </xf>
    <xf numFmtId="49" fontId="26" fillId="0" borderId="0" xfId="0" applyNumberFormat="1" applyFont="1"/>
    <xf numFmtId="49" fontId="71" fillId="0" borderId="0" xfId="0" applyNumberFormat="1" applyFont="1" applyAlignment="1">
      <alignment vertical="top"/>
    </xf>
    <xf numFmtId="49" fontId="71" fillId="0" borderId="0" xfId="0" applyNumberFormat="1" applyFont="1" applyAlignment="1">
      <alignment vertical="center"/>
    </xf>
    <xf numFmtId="49" fontId="26" fillId="0" borderId="0" xfId="0" applyNumberFormat="1" applyFont="1" applyAlignment="1">
      <alignment vertical="center"/>
    </xf>
    <xf numFmtId="0" fontId="26" fillId="0" borderId="0" xfId="0" applyFont="1" applyAlignment="1">
      <alignment vertical="center"/>
    </xf>
    <xf numFmtId="0" fontId="71" fillId="0" borderId="0" xfId="0" applyFont="1" applyAlignment="1">
      <alignment horizontal="right" vertical="center"/>
    </xf>
    <xf numFmtId="0" fontId="71" fillId="0" borderId="0" xfId="0" applyFont="1" applyAlignment="1">
      <alignment vertical="top" wrapText="1"/>
    </xf>
    <xf numFmtId="0" fontId="71" fillId="0" borderId="0" xfId="0" applyFont="1" applyAlignment="1">
      <alignment vertical="top"/>
    </xf>
    <xf numFmtId="0" fontId="71" fillId="0" borderId="4" xfId="0" applyFont="1" applyBorder="1" applyAlignment="1">
      <alignment horizontal="left"/>
    </xf>
    <xf numFmtId="0" fontId="71" fillId="0" borderId="4" xfId="0" applyFont="1" applyBorder="1"/>
    <xf numFmtId="49" fontId="71" fillId="0" borderId="0" xfId="0" applyNumberFormat="1" applyFont="1"/>
    <xf numFmtId="0" fontId="71" fillId="0" borderId="0" xfId="0" applyFont="1" applyAlignment="1">
      <alignment wrapText="1"/>
    </xf>
    <xf numFmtId="49" fontId="26" fillId="0" borderId="0" xfId="0" applyNumberFormat="1" applyFont="1" applyAlignment="1">
      <alignment horizontal="center"/>
    </xf>
    <xf numFmtId="0" fontId="26" fillId="0" borderId="0" xfId="0" applyFont="1" applyAlignment="1">
      <alignment horizontal="center"/>
    </xf>
    <xf numFmtId="0" fontId="26" fillId="0" borderId="3" xfId="0" applyFont="1" applyBorder="1" applyAlignment="1">
      <alignment horizontal="center"/>
    </xf>
    <xf numFmtId="49" fontId="22" fillId="0" borderId="0" xfId="0" applyNumberFormat="1" applyFont="1" applyAlignment="1">
      <alignment vertical="center"/>
    </xf>
    <xf numFmtId="49" fontId="32" fillId="0" borderId="0" xfId="0" applyNumberFormat="1" applyFont="1" applyAlignment="1">
      <alignment vertical="top"/>
    </xf>
    <xf numFmtId="166" fontId="84" fillId="0" borderId="0" xfId="0" applyNumberFormat="1" applyFont="1" applyAlignment="1">
      <alignment vertical="center" readingOrder="2"/>
    </xf>
    <xf numFmtId="49" fontId="83" fillId="0" borderId="0" xfId="0" applyNumberFormat="1" applyFont="1" applyAlignment="1">
      <alignment vertical="center" readingOrder="2"/>
    </xf>
    <xf numFmtId="49" fontId="32" fillId="0" borderId="0" xfId="0" applyNumberFormat="1" applyFont="1" applyAlignment="1">
      <alignment vertical="center"/>
    </xf>
    <xf numFmtId="0" fontId="33" fillId="0" borderId="0" xfId="2" applyFont="1" applyAlignment="1">
      <alignment wrapText="1"/>
    </xf>
    <xf numFmtId="166" fontId="32" fillId="0" borderId="0" xfId="0" applyNumberFormat="1" applyFont="1" applyAlignment="1">
      <alignment vertical="center" readingOrder="2"/>
    </xf>
    <xf numFmtId="3" fontId="32" fillId="0" borderId="0" xfId="0" applyNumberFormat="1" applyFont="1" applyAlignment="1">
      <alignment horizontal="right" vertical="center"/>
    </xf>
    <xf numFmtId="0" fontId="32" fillId="0" borderId="0" xfId="2" applyFont="1" applyAlignment="1">
      <alignment vertical="center"/>
    </xf>
    <xf numFmtId="49" fontId="84" fillId="2" borderId="0" xfId="0" applyNumberFormat="1" applyFont="1" applyFill="1" applyAlignment="1">
      <alignment horizontal="left" vertical="center" readingOrder="2"/>
    </xf>
    <xf numFmtId="0" fontId="32" fillId="2" borderId="0" xfId="2" applyFont="1" applyFill="1" applyAlignment="1">
      <alignment horizontal="right" vertical="top" wrapText="1" readingOrder="2"/>
    </xf>
    <xf numFmtId="0" fontId="32" fillId="0" borderId="0" xfId="2" applyFont="1" applyAlignment="1">
      <alignment horizontal="right" vertical="center" wrapText="1"/>
    </xf>
    <xf numFmtId="0" fontId="32" fillId="0" borderId="0" xfId="2" applyFont="1" applyAlignment="1">
      <alignment vertical="top" wrapText="1" readingOrder="2"/>
    </xf>
    <xf numFmtId="0" fontId="32" fillId="0" borderId="0" xfId="2" applyFont="1" applyAlignment="1">
      <alignment horizontal="right" vertical="top" wrapText="1" readingOrder="2"/>
    </xf>
    <xf numFmtId="0" fontId="32" fillId="0" borderId="0" xfId="2" applyFont="1" applyAlignment="1">
      <alignment horizontal="right"/>
    </xf>
    <xf numFmtId="0" fontId="33" fillId="0" borderId="0" xfId="2" applyFont="1" applyAlignment="1">
      <alignment horizontal="right" readingOrder="2"/>
    </xf>
    <xf numFmtId="0" fontId="32" fillId="3" borderId="21" xfId="0" applyFont="1" applyFill="1" applyBorder="1" applyAlignment="1">
      <alignment horizontal="center" vertical="center" wrapText="1" readingOrder="2"/>
    </xf>
    <xf numFmtId="0" fontId="32" fillId="0" borderId="13" xfId="2" applyFont="1" applyBorder="1"/>
    <xf numFmtId="0" fontId="32" fillId="3" borderId="13" xfId="0" applyFont="1" applyFill="1" applyBorder="1" applyAlignment="1">
      <alignment horizontal="center" vertical="center" wrapText="1" readingOrder="2"/>
    </xf>
    <xf numFmtId="0" fontId="32" fillId="0" borderId="13" xfId="2" applyFont="1" applyBorder="1" applyAlignment="1">
      <alignment horizontal="center" vertical="top" wrapText="1" readingOrder="2"/>
    </xf>
    <xf numFmtId="0" fontId="32" fillId="3" borderId="12" xfId="0" applyFont="1" applyFill="1" applyBorder="1" applyAlignment="1">
      <alignment horizontal="center" vertical="center" wrapText="1" readingOrder="2"/>
    </xf>
    <xf numFmtId="0" fontId="32" fillId="0" borderId="0" xfId="2" applyFont="1" applyAlignment="1">
      <alignment horizontal="center" vertical="top" wrapText="1" readingOrder="2"/>
    </xf>
    <xf numFmtId="0" fontId="32" fillId="0" borderId="10" xfId="2" applyFont="1" applyBorder="1"/>
    <xf numFmtId="3" fontId="32" fillId="0" borderId="10" xfId="0" applyNumberFormat="1" applyFont="1" applyBorder="1" applyAlignment="1">
      <alignment horizontal="center" vertical="center" wrapText="1" readingOrder="2"/>
    </xf>
    <xf numFmtId="0" fontId="32" fillId="0" borderId="10" xfId="2" applyFont="1" applyBorder="1" applyAlignment="1">
      <alignment horizontal="center" vertical="top" wrapText="1" readingOrder="2"/>
    </xf>
    <xf numFmtId="0" fontId="32" fillId="0" borderId="27" xfId="2" applyFont="1" applyBorder="1"/>
    <xf numFmtId="0" fontId="32" fillId="0" borderId="27" xfId="2" applyFont="1" applyBorder="1" applyAlignment="1">
      <alignment horizontal="center" vertical="top" wrapText="1" readingOrder="2"/>
    </xf>
    <xf numFmtId="0" fontId="32" fillId="0" borderId="19" xfId="0" applyFont="1" applyBorder="1" applyAlignment="1">
      <alignment horizontal="justify" vertical="center" wrapText="1" readingOrder="2"/>
    </xf>
    <xf numFmtId="0" fontId="32" fillId="0" borderId="9" xfId="2" applyFont="1" applyBorder="1"/>
    <xf numFmtId="3" fontId="32" fillId="0" borderId="9" xfId="0" applyNumberFormat="1" applyFont="1" applyBorder="1" applyAlignment="1">
      <alignment horizontal="center" vertical="center" wrapText="1" readingOrder="2"/>
    </xf>
    <xf numFmtId="0" fontId="32" fillId="0" borderId="9" xfId="2" applyFont="1" applyBorder="1" applyAlignment="1">
      <alignment horizontal="center" vertical="top" wrapText="1" readingOrder="2"/>
    </xf>
    <xf numFmtId="0" fontId="32" fillId="0" borderId="0" xfId="2" applyFont="1" applyAlignment="1">
      <alignment vertical="center" wrapText="1" readingOrder="2"/>
    </xf>
    <xf numFmtId="166" fontId="83" fillId="0" borderId="0" xfId="0" applyNumberFormat="1" applyFont="1" applyAlignment="1">
      <alignment horizontal="center" vertical="center" readingOrder="2"/>
    </xf>
    <xf numFmtId="166" fontId="62" fillId="0" borderId="7" xfId="0" applyNumberFormat="1" applyFont="1" applyBorder="1" applyAlignment="1">
      <alignment horizontal="center" vertical="center" wrapText="1" readingOrder="2"/>
    </xf>
    <xf numFmtId="37" fontId="32" fillId="0" borderId="2" xfId="0" applyNumberFormat="1" applyFont="1" applyBorder="1" applyAlignment="1">
      <alignment horizontal="center" vertical="center" wrapText="1" readingOrder="2"/>
    </xf>
    <xf numFmtId="3" fontId="32" fillId="0" borderId="23" xfId="0" applyNumberFormat="1" applyFont="1" applyBorder="1" applyAlignment="1">
      <alignment horizontal="center" vertical="center" wrapText="1" readingOrder="2"/>
    </xf>
    <xf numFmtId="166" fontId="62" fillId="0" borderId="23" xfId="0" applyNumberFormat="1" applyFont="1" applyBorder="1" applyAlignment="1">
      <alignment horizontal="center" vertical="center" wrapText="1" readingOrder="2"/>
    </xf>
    <xf numFmtId="3" fontId="32" fillId="0" borderId="2" xfId="0" applyNumberFormat="1" applyFont="1" applyBorder="1" applyAlignment="1">
      <alignment horizontal="center" vertical="center" wrapText="1" readingOrder="2"/>
    </xf>
    <xf numFmtId="37" fontId="32" fillId="0" borderId="0" xfId="0" applyNumberFormat="1" applyFont="1" applyAlignment="1">
      <alignment horizontal="center" vertical="center" wrapText="1" readingOrder="2"/>
    </xf>
    <xf numFmtId="166" fontId="62" fillId="0" borderId="2" xfId="0" applyNumberFormat="1" applyFont="1" applyBorder="1" applyAlignment="1">
      <alignment horizontal="center" vertical="center" wrapText="1" readingOrder="2"/>
    </xf>
    <xf numFmtId="0" fontId="32" fillId="0" borderId="14" xfId="0" applyFont="1" applyBorder="1" applyAlignment="1">
      <alignment horizontal="center" vertical="center" wrapText="1" readingOrder="2"/>
    </xf>
    <xf numFmtId="3" fontId="33" fillId="0" borderId="4" xfId="0" applyNumberFormat="1" applyFont="1" applyBorder="1" applyAlignment="1">
      <alignment horizontal="center" vertical="center" wrapText="1" readingOrder="2"/>
    </xf>
    <xf numFmtId="37" fontId="33" fillId="2" borderId="3" xfId="0" applyNumberFormat="1" applyFont="1" applyFill="1" applyBorder="1" applyAlignment="1">
      <alignment horizontal="center" vertical="center" wrapText="1" readingOrder="2"/>
    </xf>
    <xf numFmtId="3" fontId="32" fillId="0" borderId="3" xfId="0" applyNumberFormat="1" applyFont="1" applyBorder="1" applyAlignment="1">
      <alignment horizontal="center" vertical="center" wrapText="1" readingOrder="2"/>
    </xf>
    <xf numFmtId="166" fontId="62" fillId="2" borderId="0" xfId="0" applyNumberFormat="1" applyFont="1" applyFill="1" applyAlignment="1">
      <alignment horizontal="center" vertical="center" wrapText="1" readingOrder="2"/>
    </xf>
    <xf numFmtId="166" fontId="8" fillId="2" borderId="0" xfId="0" applyNumberFormat="1" applyFont="1" applyFill="1" applyAlignment="1">
      <alignment horizontal="center" readingOrder="2"/>
    </xf>
    <xf numFmtId="3" fontId="21" fillId="0" borderId="0" xfId="2" applyNumberFormat="1" applyFont="1" applyAlignment="1">
      <alignment vertical="center"/>
    </xf>
    <xf numFmtId="3" fontId="62" fillId="0" borderId="0" xfId="0" applyNumberFormat="1" applyFont="1" applyAlignment="1">
      <alignment horizontal="center" vertical="center" wrapText="1" readingOrder="1"/>
    </xf>
    <xf numFmtId="166" fontId="32" fillId="2" borderId="20" xfId="0" applyNumberFormat="1" applyFont="1" applyFill="1" applyBorder="1" applyAlignment="1">
      <alignment horizontal="center" vertical="center" readingOrder="2"/>
    </xf>
    <xf numFmtId="171" fontId="21" fillId="0" borderId="0" xfId="2" applyNumberFormat="1" applyFont="1" applyAlignment="1">
      <alignment vertical="center"/>
    </xf>
    <xf numFmtId="3" fontId="69" fillId="0" borderId="7" xfId="0" applyNumberFormat="1" applyFont="1" applyBorder="1" applyAlignment="1">
      <alignment horizontal="center" wrapText="1" readingOrder="2"/>
    </xf>
    <xf numFmtId="171" fontId="32" fillId="0" borderId="0" xfId="1" applyNumberFormat="1" applyFont="1" applyFill="1" applyAlignment="1">
      <alignment horizontal="center" vertical="center" readingOrder="2"/>
    </xf>
    <xf numFmtId="171" fontId="32" fillId="0" borderId="7" xfId="1" applyNumberFormat="1" applyFont="1" applyFill="1" applyBorder="1" applyAlignment="1">
      <alignment horizontal="center" vertical="center" readingOrder="2"/>
    </xf>
    <xf numFmtId="3" fontId="33" fillId="0" borderId="5" xfId="0" applyNumberFormat="1" applyFont="1" applyBorder="1" applyAlignment="1">
      <alignment horizontal="center" vertical="center" wrapText="1" readingOrder="2"/>
    </xf>
    <xf numFmtId="3" fontId="33" fillId="0" borderId="0" xfId="0" applyNumberFormat="1" applyFont="1" applyAlignment="1">
      <alignment horizontal="left" vertical="center" wrapText="1" readingOrder="2"/>
    </xf>
    <xf numFmtId="0" fontId="6" fillId="0" borderId="0" xfId="0" applyFont="1" applyAlignment="1">
      <alignment horizontal="center" vertical="center" readingOrder="2"/>
    </xf>
    <xf numFmtId="171" fontId="32" fillId="0" borderId="0" xfId="1" applyNumberFormat="1" applyFont="1" applyFill="1" applyAlignment="1">
      <alignment vertical="center" wrapText="1" readingOrder="1"/>
    </xf>
    <xf numFmtId="3" fontId="33" fillId="0" borderId="2" xfId="0" applyNumberFormat="1" applyFont="1" applyBorder="1" applyAlignment="1">
      <alignment horizontal="center" vertical="center" wrapText="1" readingOrder="2"/>
    </xf>
    <xf numFmtId="3" fontId="33" fillId="0" borderId="3" xfId="0" applyNumberFormat="1" applyFont="1" applyBorder="1" applyAlignment="1">
      <alignment horizontal="center" vertical="center" wrapText="1" readingOrder="2"/>
    </xf>
    <xf numFmtId="37" fontId="107" fillId="2" borderId="0" xfId="0" applyNumberFormat="1" applyFont="1" applyFill="1" applyAlignment="1">
      <alignment horizontal="center" vertical="center" wrapText="1" readingOrder="2"/>
    </xf>
    <xf numFmtId="37" fontId="107" fillId="0" borderId="0" xfId="0" applyNumberFormat="1" applyFont="1" applyAlignment="1">
      <alignment horizontal="center" vertical="center" wrapText="1" readingOrder="2"/>
    </xf>
    <xf numFmtId="37" fontId="107" fillId="0" borderId="3" xfId="0" applyNumberFormat="1" applyFont="1" applyBorder="1" applyAlignment="1">
      <alignment horizontal="center" vertical="center" wrapText="1" readingOrder="2"/>
    </xf>
    <xf numFmtId="37" fontId="108" fillId="0" borderId="18" xfId="0" applyNumberFormat="1" applyFont="1" applyBorder="1" applyAlignment="1">
      <alignment horizontal="center" vertical="center" wrapText="1" readingOrder="2"/>
    </xf>
    <xf numFmtId="37" fontId="108" fillId="2" borderId="7" xfId="0" applyNumberFormat="1" applyFont="1" applyFill="1" applyBorder="1" applyAlignment="1">
      <alignment horizontal="center" vertical="center" wrapText="1" readingOrder="2"/>
    </xf>
    <xf numFmtId="3" fontId="33" fillId="0" borderId="18" xfId="0" applyNumberFormat="1" applyFont="1" applyBorder="1" applyAlignment="1">
      <alignment horizontal="center" vertical="center" wrapText="1" readingOrder="2"/>
    </xf>
    <xf numFmtId="37" fontId="108" fillId="0" borderId="5" xfId="0" applyNumberFormat="1" applyFont="1" applyBorder="1" applyAlignment="1">
      <alignment horizontal="center" vertical="center" wrapText="1" readingOrder="2"/>
    </xf>
    <xf numFmtId="171" fontId="87" fillId="0" borderId="0" xfId="0" applyNumberFormat="1" applyFont="1" applyAlignment="1">
      <alignment horizontal="right" shrinkToFit="1"/>
    </xf>
    <xf numFmtId="171" fontId="9" fillId="0" borderId="0" xfId="0" applyNumberFormat="1" applyFont="1" applyAlignment="1">
      <alignment readingOrder="2"/>
    </xf>
    <xf numFmtId="3" fontId="7" fillId="0" borderId="0" xfId="0" applyNumberFormat="1" applyFont="1" applyAlignment="1">
      <alignment readingOrder="2"/>
    </xf>
    <xf numFmtId="3" fontId="9" fillId="0" borderId="0" xfId="0" applyNumberFormat="1" applyFont="1" applyAlignment="1">
      <alignment horizontal="center" vertical="center" readingOrder="2"/>
    </xf>
    <xf numFmtId="175" fontId="9" fillId="0" borderId="0" xfId="0" applyNumberFormat="1" applyFont="1" applyAlignment="1">
      <alignment horizontal="center" vertical="center" readingOrder="2"/>
    </xf>
    <xf numFmtId="0" fontId="13" fillId="11" borderId="49" xfId="0" applyFont="1" applyFill="1" applyBorder="1" applyAlignment="1">
      <alignment horizontal="center" vertical="center" readingOrder="2"/>
    </xf>
    <xf numFmtId="0" fontId="8" fillId="0" borderId="0" xfId="0" applyFont="1" applyAlignment="1">
      <alignment horizontal="center" vertical="center" readingOrder="2"/>
    </xf>
    <xf numFmtId="175" fontId="8" fillId="0" borderId="0" xfId="0" applyNumberFormat="1" applyFont="1" applyAlignment="1">
      <alignment horizontal="center" vertical="center" readingOrder="2"/>
    </xf>
    <xf numFmtId="0" fontId="8" fillId="2" borderId="0" xfId="0" applyFont="1" applyFill="1" applyAlignment="1">
      <alignment horizontal="center" vertical="center" readingOrder="2"/>
    </xf>
    <xf numFmtId="3" fontId="8" fillId="0" borderId="0" xfId="0" applyNumberFormat="1" applyFont="1" applyAlignment="1">
      <alignment horizontal="center" vertical="center" readingOrder="2"/>
    </xf>
    <xf numFmtId="0" fontId="71" fillId="0" borderId="0" xfId="0" applyFont="1" applyAlignment="1">
      <alignment horizontal="center" vertical="center"/>
    </xf>
    <xf numFmtId="49" fontId="40" fillId="0" borderId="0" xfId="0" applyNumberFormat="1" applyFont="1" applyAlignment="1">
      <alignment horizontal="center" vertical="top"/>
    </xf>
    <xf numFmtId="0" fontId="76" fillId="0" borderId="0" xfId="0" applyFont="1" applyAlignment="1">
      <alignment horizontal="right" vertical="center" readingOrder="2"/>
    </xf>
    <xf numFmtId="0" fontId="89" fillId="0" borderId="10" xfId="0" applyFont="1" applyBorder="1" applyAlignment="1">
      <alignment horizontal="center" vertical="center"/>
    </xf>
    <xf numFmtId="0" fontId="19" fillId="0" borderId="10" xfId="0" applyFont="1" applyBorder="1" applyAlignment="1">
      <alignment horizontal="center"/>
    </xf>
    <xf numFmtId="171" fontId="19" fillId="0" borderId="10" xfId="1" applyNumberFormat="1" applyFont="1" applyBorder="1" applyAlignment="1">
      <alignment horizontal="center" wrapText="1"/>
    </xf>
    <xf numFmtId="171" fontId="19" fillId="0" borderId="10" xfId="1" applyNumberFormat="1" applyFont="1" applyBorder="1" applyAlignment="1">
      <alignment horizontal="center"/>
    </xf>
    <xf numFmtId="0" fontId="90" fillId="0" borderId="0" xfId="0" applyFont="1" applyAlignment="1">
      <alignment horizontal="center"/>
    </xf>
    <xf numFmtId="166" fontId="9" fillId="0" borderId="0" xfId="0" applyNumberFormat="1" applyFont="1" applyAlignment="1">
      <alignment horizontal="right" vertical="center" readingOrder="2"/>
    </xf>
    <xf numFmtId="0" fontId="95" fillId="4" borderId="0" xfId="0" applyFont="1" applyFill="1" applyAlignment="1">
      <alignment horizontal="center"/>
    </xf>
    <xf numFmtId="167" fontId="90" fillId="0" borderId="0" xfId="0" applyNumberFormat="1" applyFont="1" applyAlignment="1">
      <alignment horizontal="center"/>
    </xf>
    <xf numFmtId="167" fontId="93" fillId="0" borderId="3" xfId="1" applyNumberFormat="1" applyFont="1" applyFill="1" applyBorder="1" applyAlignment="1">
      <alignment horizontal="center"/>
    </xf>
    <xf numFmtId="0" fontId="6" fillId="2" borderId="0" xfId="0" applyFont="1" applyFill="1" applyAlignment="1">
      <alignment horizontal="center" vertical="center" readingOrder="2"/>
    </xf>
    <xf numFmtId="0" fontId="19" fillId="0" borderId="0" xfId="0" applyFont="1" applyAlignment="1">
      <alignment horizontal="center" vertical="center"/>
    </xf>
    <xf numFmtId="0" fontId="19" fillId="0" borderId="0" xfId="0" applyFont="1" applyAlignment="1">
      <alignment horizontal="right" vertical="center"/>
    </xf>
    <xf numFmtId="0" fontId="71" fillId="0" borderId="0" xfId="0" applyFont="1" applyAlignment="1">
      <alignment vertical="center"/>
    </xf>
    <xf numFmtId="0" fontId="20" fillId="0" borderId="0" xfId="0" applyFont="1" applyAlignment="1">
      <alignment horizontal="center" vertical="center"/>
    </xf>
    <xf numFmtId="0" fontId="19" fillId="0" borderId="0" xfId="0" applyFont="1" applyAlignment="1">
      <alignment horizontal="right" vertical="center" wrapText="1"/>
    </xf>
    <xf numFmtId="0" fontId="20" fillId="0" borderId="3" xfId="0" applyFont="1" applyBorder="1" applyAlignment="1">
      <alignment horizontal="center" vertical="center"/>
    </xf>
    <xf numFmtId="49" fontId="71" fillId="0" borderId="0" xfId="0" applyNumberFormat="1" applyFont="1" applyAlignment="1">
      <alignment horizontal="center" vertical="center"/>
    </xf>
    <xf numFmtId="0" fontId="26" fillId="0" borderId="0" xfId="0" applyFont="1" applyAlignment="1">
      <alignment vertical="center"/>
    </xf>
    <xf numFmtId="0" fontId="20" fillId="0" borderId="3" xfId="0" applyFont="1" applyBorder="1" applyAlignment="1">
      <alignment horizontal="center" vertical="center" wrapText="1"/>
    </xf>
    <xf numFmtId="0" fontId="26" fillId="0" borderId="0" xfId="0" applyFont="1" applyAlignment="1">
      <alignment horizontal="right" vertical="center"/>
    </xf>
    <xf numFmtId="0" fontId="71" fillId="0" borderId="0" xfId="0" applyFont="1" applyAlignment="1">
      <alignment horizontal="center" vertical="center"/>
    </xf>
    <xf numFmtId="0" fontId="71" fillId="0" borderId="0" xfId="0" applyFont="1" applyAlignment="1">
      <alignment horizontal="right" vertical="center"/>
    </xf>
    <xf numFmtId="166" fontId="9" fillId="2" borderId="0" xfId="0" applyNumberFormat="1" applyFont="1" applyFill="1" applyAlignment="1">
      <alignment horizontal="center" vertical="center" wrapText="1" readingOrder="2"/>
    </xf>
    <xf numFmtId="0" fontId="6" fillId="2" borderId="0" xfId="0" applyFont="1" applyFill="1" applyAlignment="1">
      <alignment horizontal="center" readingOrder="2"/>
    </xf>
    <xf numFmtId="166" fontId="7" fillId="2" borderId="0" xfId="0" applyNumberFormat="1" applyFont="1" applyFill="1" applyAlignment="1">
      <alignment horizontal="center" wrapText="1" readingOrder="2"/>
    </xf>
    <xf numFmtId="0" fontId="9" fillId="0" borderId="0" xfId="0" applyFont="1" applyAlignment="1">
      <alignment horizontal="center" readingOrder="2"/>
    </xf>
    <xf numFmtId="0" fontId="8" fillId="0" borderId="0" xfId="0" applyFont="1" applyAlignment="1">
      <alignment horizontal="center" readingOrder="2"/>
    </xf>
    <xf numFmtId="0" fontId="4" fillId="2" borderId="0" xfId="0" applyFont="1" applyFill="1" applyAlignment="1">
      <alignment horizontal="center" readingOrder="2"/>
    </xf>
    <xf numFmtId="0" fontId="32" fillId="0" borderId="0" xfId="0" applyFont="1" applyAlignment="1">
      <alignment horizontal="right" vertical="center" wrapText="1" readingOrder="2"/>
    </xf>
    <xf numFmtId="166" fontId="4" fillId="0" borderId="0" xfId="0" applyNumberFormat="1" applyFont="1" applyAlignment="1">
      <alignment horizontal="center" vertical="center" readingOrder="2"/>
    </xf>
    <xf numFmtId="0" fontId="13" fillId="2" borderId="0" xfId="0" applyFont="1" applyFill="1" applyAlignment="1">
      <alignment horizontal="center" vertical="center" readingOrder="2"/>
    </xf>
    <xf numFmtId="166" fontId="4" fillId="0" borderId="0" xfId="0" applyNumberFormat="1" applyFont="1" applyAlignment="1">
      <alignment horizontal="center" vertical="center"/>
    </xf>
    <xf numFmtId="0" fontId="4" fillId="0" borderId="0" xfId="0" applyFont="1" applyAlignment="1">
      <alignment horizontal="center" readingOrder="2"/>
    </xf>
    <xf numFmtId="166" fontId="7" fillId="2" borderId="0" xfId="0" applyNumberFormat="1" applyFont="1" applyFill="1" applyAlignment="1">
      <alignment horizontal="right" wrapText="1" readingOrder="2"/>
    </xf>
    <xf numFmtId="0" fontId="41" fillId="0" borderId="0" xfId="0" applyFont="1" applyAlignment="1">
      <alignment horizontal="center" vertical="center" wrapText="1" readingOrder="2"/>
    </xf>
    <xf numFmtId="0" fontId="41" fillId="0" borderId="7" xfId="0" applyFont="1" applyBorder="1" applyAlignment="1">
      <alignment horizontal="center" vertical="center" wrapText="1" readingOrder="2"/>
    </xf>
    <xf numFmtId="166" fontId="6" fillId="0" borderId="0" xfId="0" applyNumberFormat="1" applyFont="1" applyAlignment="1">
      <alignment horizontal="center" vertical="center"/>
    </xf>
    <xf numFmtId="0" fontId="6" fillId="0" borderId="0" xfId="0" applyFont="1" applyAlignment="1">
      <alignment horizontal="center" readingOrder="2"/>
    </xf>
    <xf numFmtId="0" fontId="41" fillId="0" borderId="0" xfId="0" applyFont="1" applyAlignment="1">
      <alignment horizontal="center" wrapText="1" readingOrder="2"/>
    </xf>
    <xf numFmtId="0" fontId="41" fillId="0" borderId="7" xfId="0" applyFont="1" applyBorder="1" applyAlignment="1">
      <alignment horizontal="center" wrapText="1" readingOrder="2"/>
    </xf>
    <xf numFmtId="0" fontId="71" fillId="0" borderId="0" xfId="0" applyFont="1" applyAlignment="1">
      <alignment horizontal="center" vertical="center" wrapText="1" readingOrder="2"/>
    </xf>
    <xf numFmtId="0" fontId="8" fillId="2" borderId="0" xfId="0" applyFont="1" applyFill="1" applyAlignment="1">
      <alignment horizontal="center" vertical="center" readingOrder="2"/>
    </xf>
    <xf numFmtId="0" fontId="71" fillId="0" borderId="0" xfId="0" applyFont="1" applyAlignment="1">
      <alignment horizontal="right" vertical="center" wrapText="1"/>
    </xf>
    <xf numFmtId="0" fontId="20" fillId="0" borderId="0" xfId="0" applyFont="1" applyAlignment="1">
      <alignment horizontal="right"/>
    </xf>
    <xf numFmtId="0" fontId="20" fillId="0" borderId="0" xfId="0" applyFont="1" applyAlignment="1">
      <alignment horizontal="center"/>
    </xf>
    <xf numFmtId="0" fontId="71" fillId="0" borderId="0" xfId="0" applyFont="1" applyAlignment="1">
      <alignment horizontal="right" vertical="top" wrapText="1" readingOrder="2"/>
    </xf>
    <xf numFmtId="0" fontId="71" fillId="0" borderId="0" xfId="2" applyFont="1" applyAlignment="1">
      <alignment horizontal="right" vertical="center" wrapText="1"/>
    </xf>
    <xf numFmtId="0" fontId="19" fillId="0" borderId="0" xfId="0" applyFont="1" applyAlignment="1">
      <alignment horizontal="right" vertical="top" wrapText="1"/>
    </xf>
    <xf numFmtId="0" fontId="26" fillId="0" borderId="0" xfId="0" applyFont="1" applyAlignment="1">
      <alignment horizontal="center"/>
    </xf>
    <xf numFmtId="0" fontId="71" fillId="0" borderId="0" xfId="0" applyFont="1" applyAlignment="1">
      <alignment horizontal="right" vertical="top" wrapText="1"/>
    </xf>
    <xf numFmtId="0" fontId="71" fillId="0" borderId="0" xfId="0" applyFont="1" applyAlignment="1">
      <alignment horizontal="right" wrapText="1"/>
    </xf>
    <xf numFmtId="0" fontId="71" fillId="0" borderId="0" xfId="0" applyFont="1" applyAlignment="1">
      <alignment horizontal="right"/>
    </xf>
    <xf numFmtId="0" fontId="26" fillId="0" borderId="0" xfId="0" applyFont="1" applyAlignment="1">
      <alignment horizontal="right"/>
    </xf>
    <xf numFmtId="0" fontId="71" fillId="0" borderId="4" xfId="0" applyFont="1" applyBorder="1" applyAlignment="1">
      <alignment horizontal="right"/>
    </xf>
    <xf numFmtId="0" fontId="26" fillId="0" borderId="3" xfId="0" applyFont="1" applyBorder="1" applyAlignment="1">
      <alignment horizontal="center"/>
    </xf>
    <xf numFmtId="0" fontId="71" fillId="0" borderId="4" xfId="0" applyFont="1" applyBorder="1" applyAlignment="1">
      <alignment horizontal="center"/>
    </xf>
    <xf numFmtId="0" fontId="71" fillId="0" borderId="0" xfId="0" applyFont="1" applyAlignment="1">
      <alignment horizontal="center"/>
    </xf>
    <xf numFmtId="49" fontId="26" fillId="0" borderId="0" xfId="0" applyNumberFormat="1" applyFont="1" applyAlignment="1">
      <alignment horizontal="right"/>
    </xf>
    <xf numFmtId="0" fontId="71" fillId="0" borderId="0" xfId="0" quotePrefix="1" applyFont="1" applyAlignment="1">
      <alignment horizontal="center"/>
    </xf>
    <xf numFmtId="49" fontId="22" fillId="0" borderId="10" xfId="0" applyNumberFormat="1" applyFont="1" applyBorder="1" applyAlignment="1">
      <alignment horizontal="right"/>
    </xf>
    <xf numFmtId="0" fontId="21" fillId="0" borderId="0" xfId="0" applyFont="1" applyAlignment="1">
      <alignment horizontal="right" vertical="top" wrapText="1"/>
    </xf>
    <xf numFmtId="0" fontId="22" fillId="0" borderId="0" xfId="0" applyFont="1" applyAlignment="1">
      <alignment horizontal="right"/>
    </xf>
    <xf numFmtId="49" fontId="22" fillId="0" borderId="0" xfId="0" applyNumberFormat="1" applyFont="1" applyAlignment="1">
      <alignment horizontal="right"/>
    </xf>
    <xf numFmtId="49" fontId="19" fillId="0" borderId="10" xfId="0" applyNumberFormat="1" applyFont="1" applyBorder="1" applyAlignment="1">
      <alignment horizontal="right"/>
    </xf>
    <xf numFmtId="49" fontId="20" fillId="0" borderId="10" xfId="0" applyNumberFormat="1" applyFont="1" applyBorder="1" applyAlignment="1">
      <alignment horizontal="right"/>
    </xf>
    <xf numFmtId="49" fontId="19" fillId="0" borderId="10" xfId="0" applyNumberFormat="1" applyFont="1" applyBorder="1" applyAlignment="1">
      <alignment horizontal="right" vertical="center"/>
    </xf>
    <xf numFmtId="49" fontId="21" fillId="0" borderId="10" xfId="0" applyNumberFormat="1" applyFont="1" applyBorder="1" applyAlignment="1">
      <alignment horizontal="right" vertical="center" wrapText="1"/>
    </xf>
    <xf numFmtId="49" fontId="21" fillId="0" borderId="10" xfId="0" applyNumberFormat="1" applyFont="1" applyBorder="1" applyAlignment="1">
      <alignment horizontal="right" vertical="center"/>
    </xf>
    <xf numFmtId="49" fontId="19" fillId="0" borderId="10" xfId="0" applyNumberFormat="1" applyFont="1" applyBorder="1" applyAlignment="1">
      <alignment horizontal="center" vertical="center"/>
    </xf>
    <xf numFmtId="49" fontId="19" fillId="0" borderId="10" xfId="0" applyNumberFormat="1" applyFont="1" applyBorder="1" applyAlignment="1">
      <alignment horizontal="right" wrapText="1"/>
    </xf>
    <xf numFmtId="49" fontId="19" fillId="0" borderId="10" xfId="0" applyNumberFormat="1" applyFont="1" applyBorder="1" applyAlignment="1">
      <alignment horizontal="right" vertical="center" wrapText="1"/>
    </xf>
    <xf numFmtId="0" fontId="22" fillId="0" borderId="0" xfId="0" applyFont="1" applyAlignment="1">
      <alignment horizontal="center"/>
    </xf>
    <xf numFmtId="0" fontId="22" fillId="0" borderId="0" xfId="0" applyFont="1" applyAlignment="1">
      <alignment horizontal="right" vertical="top"/>
    </xf>
    <xf numFmtId="0" fontId="37" fillId="0" borderId="15" xfId="0" applyFont="1" applyBorder="1" applyAlignment="1">
      <alignment horizontal="center" vertical="center" wrapText="1" readingOrder="2"/>
    </xf>
    <xf numFmtId="0" fontId="37" fillId="0" borderId="18" xfId="0" applyFont="1" applyBorder="1" applyAlignment="1">
      <alignment horizontal="center" vertical="center" wrapText="1" readingOrder="2"/>
    </xf>
    <xf numFmtId="0" fontId="37" fillId="0" borderId="16" xfId="0" applyFont="1" applyBorder="1" applyAlignment="1">
      <alignment horizontal="center" vertical="center" wrapText="1" readingOrder="2"/>
    </xf>
    <xf numFmtId="166" fontId="6" fillId="2" borderId="0" xfId="0" applyNumberFormat="1" applyFont="1" applyFill="1" applyAlignment="1">
      <alignment horizontal="center" vertical="center" readingOrder="2"/>
    </xf>
    <xf numFmtId="0" fontId="36" fillId="3" borderId="15" xfId="0" applyFont="1" applyFill="1" applyBorder="1" applyAlignment="1">
      <alignment horizontal="center" vertical="center" wrapText="1" readingOrder="2"/>
    </xf>
    <xf numFmtId="0" fontId="36" fillId="3" borderId="18" xfId="0" applyFont="1" applyFill="1" applyBorder="1" applyAlignment="1">
      <alignment horizontal="center" vertical="center" wrapText="1" readingOrder="2"/>
    </xf>
    <xf numFmtId="0" fontId="36" fillId="3" borderId="16" xfId="0" applyFont="1" applyFill="1" applyBorder="1" applyAlignment="1">
      <alignment horizontal="center" vertical="center" wrapText="1" readingOrder="2"/>
    </xf>
    <xf numFmtId="49" fontId="4" fillId="0" borderId="0" xfId="0" applyNumberFormat="1" applyFont="1" applyAlignment="1">
      <alignment horizontal="right" vertical="center" readingOrder="2"/>
    </xf>
    <xf numFmtId="0" fontId="4" fillId="2" borderId="3" xfId="0" applyFont="1" applyFill="1" applyBorder="1" applyAlignment="1">
      <alignment horizontal="center" wrapText="1" readingOrder="2"/>
    </xf>
    <xf numFmtId="49" fontId="4" fillId="0" borderId="7" xfId="0" applyNumberFormat="1" applyFont="1" applyBorder="1" applyAlignment="1">
      <alignment horizontal="center" vertical="center" readingOrder="2"/>
    </xf>
    <xf numFmtId="0" fontId="106" fillId="0" borderId="15" xfId="0" applyFont="1" applyBorder="1" applyAlignment="1">
      <alignment horizontal="center" vertical="center" wrapText="1" readingOrder="2"/>
    </xf>
    <xf numFmtId="0" fontId="106" fillId="0" borderId="18" xfId="0" applyFont="1" applyBorder="1" applyAlignment="1">
      <alignment horizontal="center" vertical="center" wrapText="1" readingOrder="2"/>
    </xf>
    <xf numFmtId="0" fontId="106" fillId="0" borderId="16" xfId="0" applyFont="1" applyBorder="1" applyAlignment="1">
      <alignment horizontal="center" vertical="center" wrapText="1" readingOrder="2"/>
    </xf>
    <xf numFmtId="49" fontId="4" fillId="2" borderId="0" xfId="0" applyNumberFormat="1" applyFont="1" applyFill="1" applyAlignment="1">
      <alignment horizontal="right" vertical="center" readingOrder="2"/>
    </xf>
    <xf numFmtId="166" fontId="4" fillId="2" borderId="0" xfId="0" applyNumberFormat="1" applyFont="1" applyFill="1" applyAlignment="1">
      <alignment horizontal="center" wrapText="1" readingOrder="2"/>
    </xf>
    <xf numFmtId="0" fontId="4" fillId="10" borderId="3" xfId="0" applyFont="1" applyFill="1" applyBorder="1" applyAlignment="1">
      <alignment horizontal="center" wrapText="1" readingOrder="2"/>
    </xf>
    <xf numFmtId="0" fontId="37" fillId="0" borderId="15" xfId="0" applyFont="1" applyBorder="1" applyAlignment="1">
      <alignment horizontal="right" vertical="center" wrapText="1" readingOrder="2"/>
    </xf>
    <xf numFmtId="0" fontId="37" fillId="0" borderId="18" xfId="0" applyFont="1" applyBorder="1" applyAlignment="1">
      <alignment horizontal="right" vertical="center" wrapText="1" readingOrder="2"/>
    </xf>
    <xf numFmtId="0" fontId="37" fillId="0" borderId="16" xfId="0" applyFont="1" applyBorder="1" applyAlignment="1">
      <alignment horizontal="right" vertical="center" wrapText="1" readingOrder="2"/>
    </xf>
    <xf numFmtId="49" fontId="3" fillId="2" borderId="0" xfId="0" applyNumberFormat="1" applyFont="1" applyFill="1" applyAlignment="1">
      <alignment horizontal="right" vertical="center" wrapText="1" readingOrder="2"/>
    </xf>
    <xf numFmtId="166" fontId="4" fillId="2" borderId="0" xfId="0" applyNumberFormat="1" applyFont="1" applyFill="1" applyAlignment="1">
      <alignment horizontal="center" vertical="center" readingOrder="2"/>
    </xf>
    <xf numFmtId="0" fontId="40" fillId="0" borderId="7" xfId="0" applyFont="1" applyBorder="1" applyAlignment="1">
      <alignment horizontal="center" vertical="center" readingOrder="2"/>
    </xf>
    <xf numFmtId="0" fontId="31" fillId="0" borderId="0" xfId="0" applyFont="1"/>
    <xf numFmtId="0" fontId="40" fillId="0" borderId="0" xfId="0" applyFont="1" applyAlignment="1">
      <alignment horizontal="right" vertical="center" readingOrder="2"/>
    </xf>
    <xf numFmtId="0" fontId="40" fillId="0" borderId="0" xfId="0" applyFont="1" applyAlignment="1">
      <alignment horizontal="center" vertical="center" readingOrder="2"/>
    </xf>
    <xf numFmtId="49" fontId="4" fillId="0" borderId="0" xfId="0" applyNumberFormat="1" applyFont="1" applyAlignment="1">
      <alignment horizontal="center" vertical="center" readingOrder="2"/>
    </xf>
    <xf numFmtId="0" fontId="7" fillId="0" borderId="0" xfId="0" applyFont="1" applyAlignment="1">
      <alignment horizontal="right" vertical="center" readingOrder="2"/>
    </xf>
    <xf numFmtId="49" fontId="9" fillId="0" borderId="0" xfId="0" applyNumberFormat="1" applyFont="1" applyAlignment="1">
      <alignment horizontal="center" vertical="top" readingOrder="1"/>
    </xf>
    <xf numFmtId="49" fontId="9" fillId="0" borderId="0" xfId="0" applyNumberFormat="1" applyFont="1" applyAlignment="1">
      <alignment horizontal="center" vertical="center" readingOrder="1"/>
    </xf>
    <xf numFmtId="0" fontId="4" fillId="2" borderId="0" xfId="0" applyFont="1" applyFill="1" applyAlignment="1">
      <alignment horizontal="right" vertical="center" readingOrder="2"/>
    </xf>
    <xf numFmtId="0" fontId="41" fillId="2" borderId="0" xfId="0" applyFont="1" applyFill="1" applyAlignment="1">
      <alignment horizontal="center" vertical="center" readingOrder="2"/>
    </xf>
    <xf numFmtId="0" fontId="46" fillId="2" borderId="7" xfId="0" applyFont="1" applyFill="1" applyBorder="1" applyAlignment="1">
      <alignment horizontal="center" vertical="center"/>
    </xf>
    <xf numFmtId="0" fontId="46" fillId="2" borderId="0" xfId="0" applyFont="1" applyFill="1" applyAlignment="1">
      <alignment horizontal="center" vertical="center"/>
    </xf>
    <xf numFmtId="0" fontId="35" fillId="0" borderId="0" xfId="0" applyFont="1" applyAlignment="1">
      <alignment horizontal="center" vertical="center" wrapText="1" readingOrder="2"/>
    </xf>
    <xf numFmtId="0" fontId="35" fillId="0" borderId="7" xfId="0" applyFont="1" applyBorder="1" applyAlignment="1">
      <alignment horizontal="center" vertical="center" wrapText="1" readingOrder="2"/>
    </xf>
    <xf numFmtId="0" fontId="35" fillId="0" borderId="23" xfId="0" applyFont="1" applyBorder="1" applyAlignment="1">
      <alignment horizontal="center" vertical="center" wrapText="1" readingOrder="2"/>
    </xf>
    <xf numFmtId="166" fontId="8" fillId="2" borderId="7" xfId="0" applyNumberFormat="1" applyFont="1" applyFill="1" applyBorder="1" applyAlignment="1">
      <alignment horizontal="center" vertical="center" readingOrder="2"/>
    </xf>
    <xf numFmtId="0" fontId="54" fillId="0" borderId="0" xfId="0" applyFont="1" applyAlignment="1">
      <alignment horizontal="center" vertical="center" readingOrder="2"/>
    </xf>
    <xf numFmtId="166" fontId="83" fillId="2" borderId="3" xfId="0" applyNumberFormat="1" applyFont="1" applyFill="1" applyBorder="1" applyAlignment="1">
      <alignment horizontal="center" vertical="center" readingOrder="2"/>
    </xf>
    <xf numFmtId="0" fontId="32" fillId="0" borderId="0" xfId="0" applyFont="1" applyAlignment="1">
      <alignment horizontal="right" vertical="top" wrapText="1"/>
    </xf>
    <xf numFmtId="0" fontId="4" fillId="2" borderId="0" xfId="0" applyFont="1" applyFill="1" applyAlignment="1">
      <alignment horizontal="center" vertical="center" readingOrder="2"/>
    </xf>
    <xf numFmtId="166" fontId="84" fillId="2" borderId="0" xfId="0" applyNumberFormat="1" applyFont="1" applyFill="1" applyAlignment="1">
      <alignment horizontal="center" vertical="center" readingOrder="2"/>
    </xf>
    <xf numFmtId="166" fontId="103" fillId="2" borderId="0" xfId="0" applyNumberFormat="1" applyFont="1" applyFill="1" applyAlignment="1">
      <alignment horizontal="center" vertical="center" readingOrder="2"/>
    </xf>
    <xf numFmtId="0" fontId="33" fillId="0" borderId="0" xfId="0" applyFont="1" applyAlignment="1">
      <alignment horizontal="center" vertical="center" readingOrder="2"/>
    </xf>
    <xf numFmtId="171" fontId="51" fillId="0" borderId="7" xfId="1" applyNumberFormat="1" applyFont="1" applyBorder="1" applyAlignment="1">
      <alignment horizontal="center" vertical="center" readingOrder="2"/>
    </xf>
    <xf numFmtId="0" fontId="32" fillId="0" borderId="0" xfId="0" applyFont="1" applyAlignment="1">
      <alignment horizontal="center" vertical="center" wrapText="1" readingOrder="2"/>
    </xf>
    <xf numFmtId="0" fontId="34" fillId="0" borderId="0" xfId="0" applyFont="1" applyAlignment="1">
      <alignment horizontal="right" vertical="top" wrapText="1"/>
    </xf>
    <xf numFmtId="0" fontId="32" fillId="0" borderId="0" xfId="0" applyFont="1" applyAlignment="1">
      <alignment horizontal="right" vertical="center" readingOrder="2"/>
    </xf>
    <xf numFmtId="0" fontId="84" fillId="2" borderId="0" xfId="0" applyFont="1" applyFill="1" applyAlignment="1">
      <alignment horizontal="right" vertical="center" readingOrder="2"/>
    </xf>
    <xf numFmtId="0" fontId="34" fillId="0" borderId="0" xfId="0" applyFont="1" applyAlignment="1">
      <alignment horizontal="center" wrapText="1" readingOrder="2"/>
    </xf>
    <xf numFmtId="0" fontId="34" fillId="0" borderId="7" xfId="0" applyFont="1" applyBorder="1" applyAlignment="1">
      <alignment horizontal="center" wrapText="1" readingOrder="2"/>
    </xf>
    <xf numFmtId="0" fontId="37" fillId="0" borderId="0" xfId="0" applyFont="1" applyAlignment="1">
      <alignment horizontal="center" vertical="center" readingOrder="2"/>
    </xf>
    <xf numFmtId="0" fontId="34" fillId="0" borderId="0" xfId="0" applyFont="1" applyAlignment="1">
      <alignment horizontal="right" vertical="center" readingOrder="2"/>
    </xf>
    <xf numFmtId="0" fontId="31" fillId="0" borderId="0" xfId="0" applyFont="1" applyAlignment="1">
      <alignment vertical="center"/>
    </xf>
    <xf numFmtId="0" fontId="32" fillId="0" borderId="7" xfId="0" applyFont="1" applyBorder="1" applyAlignment="1">
      <alignment horizontal="center" readingOrder="2"/>
    </xf>
    <xf numFmtId="166" fontId="83" fillId="0" borderId="0" xfId="0" applyNumberFormat="1" applyFont="1" applyAlignment="1">
      <alignment horizontal="right" vertical="center" wrapText="1" readingOrder="2"/>
    </xf>
    <xf numFmtId="166" fontId="83" fillId="0" borderId="0" xfId="0" applyNumberFormat="1" applyFont="1" applyAlignment="1">
      <alignment horizontal="right" vertical="center" readingOrder="2"/>
    </xf>
    <xf numFmtId="0" fontId="6" fillId="2" borderId="0" xfId="0" applyFont="1" applyFill="1" applyAlignment="1">
      <alignment horizontal="right" vertical="center" readingOrder="2"/>
    </xf>
    <xf numFmtId="0" fontId="61" fillId="0" borderId="0" xfId="0" applyFont="1" applyAlignment="1">
      <alignment horizontal="center" vertical="center" wrapText="1" readingOrder="2"/>
    </xf>
    <xf numFmtId="0" fontId="60" fillId="0" borderId="0" xfId="0" applyFont="1" applyAlignment="1">
      <alignment horizontal="right" vertical="center" wrapText="1" readingOrder="2"/>
    </xf>
    <xf numFmtId="0" fontId="57" fillId="0" borderId="0" xfId="0" applyFont="1" applyAlignment="1">
      <alignment horizontal="right" vertical="center" readingOrder="2"/>
    </xf>
    <xf numFmtId="166" fontId="7" fillId="0" borderId="0" xfId="0" applyNumberFormat="1" applyFont="1" applyAlignment="1">
      <alignment horizontal="right" vertical="center" wrapText="1" readingOrder="2"/>
    </xf>
    <xf numFmtId="166" fontId="7" fillId="0" borderId="0" xfId="0" applyNumberFormat="1" applyFont="1" applyAlignment="1">
      <alignment horizontal="right" vertical="center" readingOrder="2"/>
    </xf>
    <xf numFmtId="0" fontId="64" fillId="0" borderId="7" xfId="0" applyFont="1" applyBorder="1" applyAlignment="1">
      <alignment horizontal="center" vertical="center" readingOrder="2"/>
    </xf>
    <xf numFmtId="0" fontId="54" fillId="0" borderId="0" xfId="0" applyFont="1" applyAlignment="1">
      <alignment horizontal="right" vertical="center" readingOrder="2"/>
    </xf>
    <xf numFmtId="0" fontId="97" fillId="2" borderId="0" xfId="0" applyFont="1" applyFill="1" applyAlignment="1">
      <alignment horizontal="right" vertical="center" wrapText="1" readingOrder="2"/>
    </xf>
    <xf numFmtId="0" fontId="56" fillId="0" borderId="0" xfId="0" applyFont="1" applyAlignment="1">
      <alignment horizontal="right" vertical="center"/>
    </xf>
    <xf numFmtId="166" fontId="83" fillId="2" borderId="0" xfId="0" applyNumberFormat="1" applyFont="1" applyFill="1" applyAlignment="1">
      <alignment horizontal="right" vertical="top" wrapText="1" readingOrder="2"/>
    </xf>
    <xf numFmtId="166" fontId="9" fillId="0" borderId="0" xfId="0" applyNumberFormat="1" applyFont="1" applyAlignment="1">
      <alignment horizontal="center" vertical="center" readingOrder="2"/>
    </xf>
    <xf numFmtId="0" fontId="66" fillId="0" borderId="23" xfId="0" applyFont="1" applyBorder="1" applyAlignment="1">
      <alignment horizontal="center" vertical="center" readingOrder="2"/>
    </xf>
    <xf numFmtId="0" fontId="66" fillId="0" borderId="25" xfId="0" applyFont="1" applyBorder="1" applyAlignment="1">
      <alignment horizontal="center" vertical="center" readingOrder="2"/>
    </xf>
    <xf numFmtId="0" fontId="31" fillId="0" borderId="23" xfId="0" applyFont="1" applyBorder="1" applyAlignment="1">
      <alignment vertical="center"/>
    </xf>
    <xf numFmtId="0" fontId="33" fillId="0" borderId="7" xfId="0" applyFont="1" applyBorder="1" applyAlignment="1">
      <alignment horizontal="center" vertical="center" readingOrder="2"/>
    </xf>
    <xf numFmtId="0" fontId="20" fillId="0" borderId="0" xfId="2" applyFont="1" applyAlignment="1">
      <alignment horizontal="center" vertical="center"/>
    </xf>
    <xf numFmtId="0" fontId="66" fillId="0" borderId="0" xfId="0" applyFont="1" applyAlignment="1">
      <alignment horizontal="center" vertical="center" readingOrder="2"/>
    </xf>
    <xf numFmtId="0" fontId="32" fillId="0" borderId="18" xfId="0" applyFont="1" applyBorder="1" applyAlignment="1">
      <alignment horizontal="center" vertical="center" readingOrder="2"/>
    </xf>
    <xf numFmtId="0" fontId="4" fillId="0" borderId="0" xfId="0" applyFont="1" applyAlignment="1">
      <alignment horizontal="right" vertical="center" readingOrder="2"/>
    </xf>
    <xf numFmtId="166" fontId="8" fillId="0" borderId="7" xfId="0" applyNumberFormat="1" applyFont="1" applyBorder="1" applyAlignment="1">
      <alignment horizontal="center" vertical="center" readingOrder="2"/>
    </xf>
    <xf numFmtId="166" fontId="83" fillId="0" borderId="0" xfId="0" applyNumberFormat="1" applyFont="1" applyAlignment="1">
      <alignment horizontal="right" vertical="top" wrapText="1" readingOrder="2"/>
    </xf>
    <xf numFmtId="0" fontId="26" fillId="0" borderId="0" xfId="2" applyFont="1" applyAlignment="1">
      <alignment horizontal="center"/>
    </xf>
    <xf numFmtId="0" fontId="33" fillId="0" borderId="0" xfId="2" applyFont="1" applyAlignment="1">
      <alignment horizontal="right" vertical="top" wrapText="1" readingOrder="2"/>
    </xf>
    <xf numFmtId="0" fontId="20" fillId="0" borderId="0" xfId="2" applyFont="1" applyAlignment="1">
      <alignment horizontal="center"/>
    </xf>
    <xf numFmtId="0" fontId="32" fillId="2" borderId="0" xfId="2" applyFont="1" applyFill="1" applyAlignment="1">
      <alignment horizontal="right" vertical="top" wrapText="1" readingOrder="2"/>
    </xf>
    <xf numFmtId="0" fontId="90" fillId="0" borderId="3" xfId="2" applyFont="1" applyBorder="1" applyAlignment="1">
      <alignment horizontal="center" vertical="top" wrapText="1" readingOrder="2"/>
    </xf>
    <xf numFmtId="0" fontId="32" fillId="2" borderId="0" xfId="2" applyFont="1" applyFill="1" applyAlignment="1">
      <alignment horizontal="right" vertical="center" wrapText="1" readingOrder="2"/>
    </xf>
    <xf numFmtId="0" fontId="76" fillId="0" borderId="0" xfId="0" applyFont="1" applyAlignment="1">
      <alignment horizontal="right" vertical="center" readingOrder="2"/>
    </xf>
    <xf numFmtId="0" fontId="76" fillId="0" borderId="22" xfId="0" applyFont="1" applyBorder="1" applyAlignment="1">
      <alignment horizontal="center" vertical="center" wrapText="1" readingOrder="2"/>
    </xf>
    <xf numFmtId="0" fontId="26" fillId="0" borderId="0" xfId="2" applyFont="1" applyAlignment="1">
      <alignment horizontal="center" vertical="center"/>
    </xf>
    <xf numFmtId="0" fontId="77" fillId="0" borderId="7" xfId="0" applyFont="1" applyBorder="1" applyAlignment="1">
      <alignment horizontal="center" vertical="center" readingOrder="2"/>
    </xf>
    <xf numFmtId="0" fontId="77" fillId="0" borderId="22" xfId="0" applyFont="1" applyBorder="1" applyAlignment="1">
      <alignment horizontal="center" vertical="center" wrapText="1" readingOrder="2"/>
    </xf>
    <xf numFmtId="0" fontId="77" fillId="0" borderId="10" xfId="0" applyFont="1" applyBorder="1" applyAlignment="1">
      <alignment horizontal="center" vertical="center" wrapText="1" readingOrder="2"/>
    </xf>
    <xf numFmtId="0" fontId="76" fillId="0" borderId="22" xfId="0" applyFont="1" applyBorder="1" applyAlignment="1">
      <alignment horizontal="right" vertical="center" wrapText="1" readingOrder="2"/>
    </xf>
    <xf numFmtId="0" fontId="77" fillId="0" borderId="19" xfId="0" applyFont="1" applyBorder="1" applyAlignment="1">
      <alignment horizontal="center" vertical="center" wrapText="1" readingOrder="2"/>
    </xf>
    <xf numFmtId="0" fontId="77" fillId="0" borderId="9" xfId="0" applyFont="1" applyBorder="1" applyAlignment="1">
      <alignment horizontal="center" vertical="center" wrapText="1" readingOrder="2"/>
    </xf>
    <xf numFmtId="0" fontId="73" fillId="0" borderId="13" xfId="0" applyFont="1" applyBorder="1" applyAlignment="1">
      <alignment horizontal="center" vertical="center" wrapText="1" readingOrder="1"/>
    </xf>
    <xf numFmtId="0" fontId="73" fillId="0" borderId="12" xfId="0" applyFont="1" applyBorder="1" applyAlignment="1">
      <alignment horizontal="center" vertical="center" wrapText="1" readingOrder="1"/>
    </xf>
    <xf numFmtId="0" fontId="73" fillId="0" borderId="10" xfId="0" applyFont="1" applyBorder="1" applyAlignment="1">
      <alignment horizontal="center" vertical="center" wrapText="1" readingOrder="2"/>
    </xf>
    <xf numFmtId="0" fontId="74" fillId="0" borderId="30" xfId="0" applyFont="1" applyBorder="1" applyAlignment="1">
      <alignment horizontal="center" vertical="center" wrapText="1" readingOrder="2"/>
    </xf>
    <xf numFmtId="0" fontId="74" fillId="0" borderId="31" xfId="0" applyFont="1" applyBorder="1" applyAlignment="1">
      <alignment horizontal="center" vertical="center" wrapText="1" readingOrder="2"/>
    </xf>
    <xf numFmtId="0" fontId="74" fillId="0" borderId="32" xfId="0" applyFont="1" applyBorder="1" applyAlignment="1">
      <alignment horizontal="center" vertical="center" wrapText="1" readingOrder="2"/>
    </xf>
    <xf numFmtId="0" fontId="74" fillId="0" borderId="0" xfId="0" applyFont="1" applyAlignment="1">
      <alignment horizontal="center" vertical="center" readingOrder="1"/>
    </xf>
    <xf numFmtId="0" fontId="73" fillId="0" borderId="21" xfId="0" applyFont="1" applyBorder="1" applyAlignment="1">
      <alignment horizontal="center" vertical="center" wrapText="1" readingOrder="2"/>
    </xf>
    <xf numFmtId="0" fontId="73" fillId="0" borderId="13" xfId="0" applyFont="1" applyBorder="1" applyAlignment="1">
      <alignment horizontal="center" vertical="center" wrapText="1" readingOrder="2"/>
    </xf>
    <xf numFmtId="0" fontId="73" fillId="0" borderId="22" xfId="0" applyFont="1" applyBorder="1" applyAlignment="1">
      <alignment horizontal="center" vertical="center" wrapText="1" readingOrder="2"/>
    </xf>
    <xf numFmtId="0" fontId="74" fillId="0" borderId="13" xfId="0" applyFont="1" applyBorder="1" applyAlignment="1">
      <alignment horizontal="center" vertical="center" wrapText="1" readingOrder="2"/>
    </xf>
    <xf numFmtId="0" fontId="74" fillId="0" borderId="10" xfId="0" applyFont="1" applyBorder="1" applyAlignment="1">
      <alignment horizontal="center" vertical="center" wrapText="1" readingOrder="2"/>
    </xf>
    <xf numFmtId="0" fontId="74" fillId="0" borderId="11" xfId="0" applyFont="1" applyBorder="1" applyAlignment="1">
      <alignment horizontal="center" vertical="center" wrapText="1" readingOrder="2"/>
    </xf>
    <xf numFmtId="0" fontId="75" fillId="0" borderId="22" xfId="0" applyFont="1" applyBorder="1" applyAlignment="1">
      <alignment horizontal="center" vertical="center" textRotation="90" readingOrder="2"/>
    </xf>
    <xf numFmtId="0" fontId="75" fillId="0" borderId="10" xfId="0" applyFont="1" applyBorder="1" applyAlignment="1">
      <alignment horizontal="right" vertical="center" wrapText="1" readingOrder="2"/>
    </xf>
    <xf numFmtId="0" fontId="75" fillId="0" borderId="10" xfId="0" applyFont="1" applyBorder="1" applyAlignment="1">
      <alignment horizontal="center" vertical="center" wrapText="1" readingOrder="2"/>
    </xf>
    <xf numFmtId="0" fontId="75" fillId="0" borderId="10" xfId="0" applyFont="1" applyBorder="1" applyAlignment="1">
      <alignment horizontal="right" vertical="center" readingOrder="2"/>
    </xf>
    <xf numFmtId="3" fontId="73" fillId="0" borderId="10" xfId="0" applyNumberFormat="1" applyFont="1" applyBorder="1" applyAlignment="1">
      <alignment horizontal="center" vertical="center" readingOrder="1"/>
    </xf>
    <xf numFmtId="3" fontId="73" fillId="0" borderId="9" xfId="0" applyNumberFormat="1" applyFont="1" applyBorder="1" applyAlignment="1">
      <alignment horizontal="center" vertical="center" readingOrder="1"/>
    </xf>
    <xf numFmtId="37" fontId="73" fillId="0" borderId="10" xfId="0" applyNumberFormat="1" applyFont="1" applyBorder="1" applyAlignment="1">
      <alignment horizontal="center" vertical="center" readingOrder="1"/>
    </xf>
    <xf numFmtId="37" fontId="73" fillId="0" borderId="9" xfId="0" applyNumberFormat="1" applyFont="1" applyBorder="1" applyAlignment="1">
      <alignment horizontal="center" vertical="center" readingOrder="1"/>
    </xf>
    <xf numFmtId="3" fontId="73" fillId="0" borderId="11" xfId="0" applyNumberFormat="1" applyFont="1" applyBorder="1" applyAlignment="1">
      <alignment horizontal="center" vertical="center" readingOrder="1"/>
    </xf>
    <xf numFmtId="3" fontId="73" fillId="0" borderId="8" xfId="0" applyNumberFormat="1" applyFont="1" applyBorder="1" applyAlignment="1">
      <alignment horizontal="center" vertical="center" readingOrder="1"/>
    </xf>
    <xf numFmtId="0" fontId="74" fillId="0" borderId="22" xfId="0" applyFont="1" applyBorder="1" applyAlignment="1">
      <alignment horizontal="center" vertical="center" wrapText="1" readingOrder="2"/>
    </xf>
    <xf numFmtId="0" fontId="74" fillId="0" borderId="19" xfId="0" applyFont="1" applyBorder="1" applyAlignment="1">
      <alignment horizontal="center" vertical="center" wrapText="1" readingOrder="2"/>
    </xf>
    <xf numFmtId="0" fontId="74" fillId="0" borderId="9" xfId="0" applyFont="1" applyBorder="1" applyAlignment="1">
      <alignment horizontal="center" vertical="center" wrapText="1" readingOrder="2"/>
    </xf>
    <xf numFmtId="171" fontId="54" fillId="0" borderId="35" xfId="1" applyNumberFormat="1" applyFont="1" applyBorder="1" applyAlignment="1">
      <alignment horizontal="center" vertical="center" readingOrder="2"/>
    </xf>
    <xf numFmtId="171" fontId="54" fillId="0" borderId="36" xfId="1" applyNumberFormat="1" applyFont="1" applyBorder="1" applyAlignment="1">
      <alignment horizontal="center" vertical="center" readingOrder="2"/>
    </xf>
    <xf numFmtId="0" fontId="26" fillId="0" borderId="0" xfId="2" applyFont="1" applyAlignment="1">
      <alignment horizontal="right" vertical="top" wrapText="1" readingOrder="2"/>
    </xf>
    <xf numFmtId="2" fontId="21" fillId="0" borderId="0" xfId="0" applyNumberFormat="1" applyFont="1" applyAlignment="1">
      <alignment horizontal="right" vertical="center" wrapText="1" readingOrder="2"/>
    </xf>
    <xf numFmtId="2" fontId="20" fillId="0" borderId="0" xfId="0" applyNumberFormat="1" applyFont="1" applyAlignment="1">
      <alignment horizontal="center"/>
    </xf>
    <xf numFmtId="2" fontId="20" fillId="0" borderId="0" xfId="0" applyNumberFormat="1" applyFont="1" applyAlignment="1">
      <alignment horizontal="center" vertical="center"/>
    </xf>
    <xf numFmtId="0" fontId="0" fillId="0" borderId="0" xfId="0" applyProtection="1">
      <protection locked="0"/>
    </xf>
    <xf numFmtId="0" fontId="111" fillId="12" borderId="0" xfId="6" applyFont="1" applyFill="1" applyAlignment="1" applyProtection="1">
      <alignment horizontal="center" vertical="center"/>
    </xf>
    <xf numFmtId="0" fontId="0" fillId="0" borderId="0" xfId="0" applyAlignment="1">
      <alignment horizontal="justify" vertical="center"/>
    </xf>
    <xf numFmtId="0" fontId="0" fillId="0" borderId="0" xfId="0" applyAlignment="1">
      <alignment horizontal="center"/>
    </xf>
    <xf numFmtId="0" fontId="112" fillId="12" borderId="0" xfId="6" applyFont="1" applyFill="1" applyAlignment="1" applyProtection="1">
      <alignment horizontal="center" vertical="center"/>
    </xf>
    <xf numFmtId="0" fontId="6" fillId="13" borderId="0" xfId="0" applyFont="1" applyFill="1" applyAlignment="1">
      <alignment horizontal="center" vertical="center" readingOrder="2"/>
    </xf>
    <xf numFmtId="0" fontId="113" fillId="13" borderId="23" xfId="0" applyFont="1" applyFill="1" applyBorder="1" applyAlignment="1">
      <alignment horizontal="center" vertical="center" readingOrder="2"/>
    </xf>
    <xf numFmtId="0" fontId="113" fillId="13" borderId="55" xfId="0" applyFont="1" applyFill="1" applyBorder="1" applyAlignment="1">
      <alignment horizontal="center" vertical="center" readingOrder="2"/>
    </xf>
    <xf numFmtId="0" fontId="113" fillId="13" borderId="0" xfId="0" applyFont="1" applyFill="1" applyBorder="1" applyAlignment="1">
      <alignment horizontal="center" vertical="center" readingOrder="2"/>
    </xf>
    <xf numFmtId="0" fontId="113" fillId="13" borderId="56" xfId="0" applyFont="1" applyFill="1" applyBorder="1" applyAlignment="1">
      <alignment horizontal="center" vertical="center" readingOrder="2"/>
    </xf>
    <xf numFmtId="0" fontId="113" fillId="13" borderId="7" xfId="0" applyFont="1" applyFill="1" applyBorder="1" applyAlignment="1">
      <alignment horizontal="center" vertical="center" readingOrder="2"/>
    </xf>
    <xf numFmtId="0" fontId="113" fillId="13" borderId="57" xfId="0" applyFont="1" applyFill="1" applyBorder="1" applyAlignment="1">
      <alignment horizontal="center" vertical="center" readingOrder="2"/>
    </xf>
    <xf numFmtId="0" fontId="6" fillId="11" borderId="49" xfId="0" applyFont="1" applyFill="1" applyBorder="1" applyAlignment="1">
      <alignment horizontal="center" vertical="center" readingOrder="2"/>
    </xf>
    <xf numFmtId="175" fontId="83" fillId="0" borderId="17" xfId="4" applyNumberFormat="1" applyFont="1" applyBorder="1" applyAlignment="1">
      <alignment horizontal="center" vertical="center" readingOrder="2"/>
    </xf>
    <xf numFmtId="175" fontId="83" fillId="0" borderId="50" xfId="4" applyNumberFormat="1" applyFont="1" applyBorder="1" applyAlignment="1">
      <alignment horizontal="center" vertical="center" readingOrder="2"/>
    </xf>
    <xf numFmtId="175" fontId="83" fillId="0" borderId="50" xfId="4" applyNumberFormat="1" applyFont="1" applyFill="1" applyBorder="1" applyAlignment="1">
      <alignment horizontal="center" vertical="center" readingOrder="2"/>
    </xf>
    <xf numFmtId="175" fontId="109" fillId="11" borderId="48" xfId="4" applyNumberFormat="1" applyFont="1" applyFill="1" applyBorder="1" applyAlignment="1">
      <alignment horizontal="center" vertical="center" readingOrder="2"/>
    </xf>
    <xf numFmtId="0" fontId="113" fillId="13" borderId="0" xfId="0" applyFont="1" applyFill="1" applyAlignment="1">
      <alignment horizontal="center" vertical="center" readingOrder="2"/>
    </xf>
    <xf numFmtId="0" fontId="113" fillId="13" borderId="58" xfId="0" applyFont="1" applyFill="1" applyBorder="1" applyAlignment="1">
      <alignment horizontal="center" vertical="center" readingOrder="2"/>
    </xf>
    <xf numFmtId="175" fontId="109" fillId="11" borderId="47" xfId="4" applyNumberFormat="1" applyFont="1" applyFill="1" applyBorder="1" applyAlignment="1">
      <alignment horizontal="center" vertical="center" readingOrder="2"/>
    </xf>
    <xf numFmtId="0" fontId="23" fillId="14" borderId="53" xfId="0" applyFont="1" applyFill="1" applyBorder="1" applyAlignment="1">
      <alignment horizontal="center" vertical="center" readingOrder="2"/>
    </xf>
    <xf numFmtId="175" fontId="13" fillId="14" borderId="52" xfId="4" applyNumberFormat="1" applyFont="1" applyFill="1" applyBorder="1" applyAlignment="1">
      <alignment horizontal="center" vertical="center" readingOrder="2"/>
    </xf>
    <xf numFmtId="0" fontId="26" fillId="15" borderId="51" xfId="0" applyFont="1" applyFill="1" applyBorder="1" applyAlignment="1">
      <alignment horizontal="center" vertical="center" wrapText="1" readingOrder="2"/>
    </xf>
    <xf numFmtId="0" fontId="26" fillId="16" borderId="54" xfId="0" applyFont="1" applyFill="1" applyBorder="1" applyAlignment="1">
      <alignment horizontal="center" vertical="center" readingOrder="2"/>
    </xf>
    <xf numFmtId="0" fontId="26" fillId="13" borderId="0" xfId="0" applyFont="1" applyFill="1" applyAlignment="1">
      <alignment horizontal="center" vertical="center"/>
    </xf>
    <xf numFmtId="44" fontId="71" fillId="0" borderId="0" xfId="5" applyFont="1" applyAlignment="1">
      <alignment vertical="center"/>
    </xf>
    <xf numFmtId="44" fontId="19" fillId="0" borderId="0" xfId="5" applyFont="1" applyAlignment="1">
      <alignment vertical="center"/>
    </xf>
    <xf numFmtId="44" fontId="71" fillId="0" borderId="3" xfId="5" applyFont="1" applyBorder="1" applyAlignment="1">
      <alignment horizontal="center" vertical="center"/>
    </xf>
    <xf numFmtId="0" fontId="71" fillId="0" borderId="0" xfId="0" applyFont="1" applyAlignment="1">
      <alignment horizontal="right" vertical="center" wrapText="1" readingOrder="2"/>
    </xf>
    <xf numFmtId="0" fontId="22" fillId="0" borderId="0" xfId="0" applyFont="1" applyAlignment="1">
      <alignment horizontal="right" vertical="center" wrapText="1" readingOrder="2"/>
    </xf>
    <xf numFmtId="0" fontId="19" fillId="0" borderId="0" xfId="0" applyFont="1" applyAlignment="1">
      <alignment horizontal="right" vertical="center" wrapText="1" readingOrder="2"/>
    </xf>
    <xf numFmtId="0" fontId="26" fillId="0" borderId="0" xfId="0" applyFont="1" applyAlignment="1">
      <alignment horizontal="right" vertical="center" wrapText="1" readingOrder="2"/>
    </xf>
    <xf numFmtId="0" fontId="20" fillId="0" borderId="0" xfId="0" applyFont="1" applyAlignment="1">
      <alignment horizontal="right" vertical="center" wrapText="1" readingOrder="2"/>
    </xf>
    <xf numFmtId="0" fontId="13" fillId="13" borderId="0" xfId="0" applyFont="1" applyFill="1" applyAlignment="1">
      <alignment horizontal="center" vertical="center" readingOrder="2"/>
    </xf>
    <xf numFmtId="0" fontId="26" fillId="0" borderId="7" xfId="0" applyFont="1" applyBorder="1" applyAlignment="1">
      <alignment horizontal="center" wrapText="1" readingOrder="2"/>
    </xf>
    <xf numFmtId="0" fontId="6" fillId="0" borderId="0" xfId="0" applyFont="1" applyAlignment="1">
      <alignment horizontal="center" vertical="center" wrapText="1" readingOrder="2"/>
    </xf>
    <xf numFmtId="0" fontId="26" fillId="0" borderId="7" xfId="0" applyFont="1" applyBorder="1" applyAlignment="1">
      <alignment horizontal="center" vertical="center" wrapText="1" readingOrder="2"/>
    </xf>
    <xf numFmtId="0" fontId="26" fillId="0" borderId="0" xfId="0" applyFont="1" applyAlignment="1">
      <alignment horizontal="justify" vertical="center" wrapText="1" readingOrder="2"/>
    </xf>
    <xf numFmtId="0" fontId="8" fillId="2" borderId="0" xfId="0" applyFont="1" applyFill="1" applyAlignment="1">
      <alignment horizontal="right" vertical="center" readingOrder="2"/>
    </xf>
    <xf numFmtId="0" fontId="3" fillId="13" borderId="0" xfId="0" applyFont="1" applyFill="1" applyAlignment="1">
      <alignment horizontal="center" vertical="center" readingOrder="2"/>
    </xf>
    <xf numFmtId="166" fontId="6" fillId="13" borderId="0" xfId="0" applyNumberFormat="1" applyFont="1" applyFill="1" applyAlignment="1">
      <alignment horizontal="center" vertical="center" readingOrder="2"/>
    </xf>
    <xf numFmtId="0" fontId="6" fillId="13" borderId="0" xfId="0" applyFont="1" applyFill="1" applyAlignment="1">
      <alignment vertical="center" readingOrder="2"/>
    </xf>
    <xf numFmtId="0" fontId="19" fillId="0" borderId="0" xfId="0" applyFont="1" applyAlignment="1">
      <alignment horizontal="right" vertical="center" readingOrder="2"/>
    </xf>
    <xf numFmtId="0" fontId="71" fillId="0" borderId="0" xfId="0" applyFont="1" applyAlignment="1">
      <alignment horizontal="right" vertical="center" readingOrder="2"/>
    </xf>
    <xf numFmtId="0" fontId="26" fillId="0" borderId="0" xfId="0" applyFont="1" applyAlignment="1">
      <alignment horizontal="right" vertical="center" readingOrder="2"/>
    </xf>
    <xf numFmtId="49" fontId="4" fillId="2" borderId="0" xfId="0" applyNumberFormat="1" applyFont="1" applyFill="1" applyAlignment="1">
      <alignment horizontal="left" vertical="top" readingOrder="2"/>
    </xf>
    <xf numFmtId="166" fontId="9" fillId="0" borderId="0" xfId="0" applyNumberFormat="1" applyFont="1" applyAlignment="1">
      <alignment horizontal="right" vertical="top" wrapText="1" readingOrder="2"/>
    </xf>
    <xf numFmtId="0" fontId="21" fillId="0" borderId="0" xfId="0" applyFont="1" applyAlignment="1">
      <alignment horizontal="right" vertical="center" readingOrder="2"/>
    </xf>
    <xf numFmtId="0" fontId="21" fillId="0" borderId="0" xfId="0" applyFont="1" applyAlignment="1">
      <alignment vertical="center"/>
    </xf>
    <xf numFmtId="0" fontId="7" fillId="0" borderId="0" xfId="0" applyFont="1" applyAlignment="1">
      <alignment horizontal="right" vertical="top" wrapText="1" readingOrder="2"/>
    </xf>
    <xf numFmtId="171" fontId="19" fillId="0" borderId="0" xfId="1" applyNumberFormat="1" applyFont="1" applyAlignment="1">
      <alignment horizontal="right" vertical="center" readingOrder="2"/>
    </xf>
    <xf numFmtId="49" fontId="8" fillId="0" borderId="0" xfId="0" applyNumberFormat="1" applyFont="1" applyAlignment="1">
      <alignment vertical="top" readingOrder="1"/>
    </xf>
    <xf numFmtId="0" fontId="8" fillId="2" borderId="0" xfId="0" applyFont="1" applyFill="1" applyAlignment="1">
      <alignment horizontal="right" vertical="center" wrapText="1" readingOrder="2"/>
    </xf>
    <xf numFmtId="166" fontId="6" fillId="2" borderId="0" xfId="0" applyNumberFormat="1" applyFont="1" applyFill="1" applyAlignment="1">
      <alignment horizontal="right" vertical="center" readingOrder="2"/>
    </xf>
    <xf numFmtId="0" fontId="8" fillId="0" borderId="0" xfId="0" applyFont="1" applyAlignment="1">
      <alignment vertical="center" readingOrder="2"/>
    </xf>
    <xf numFmtId="0" fontId="71" fillId="0" borderId="0" xfId="0" applyFont="1"/>
    <xf numFmtId="49" fontId="71" fillId="0" borderId="0" xfId="0" applyNumberFormat="1" applyFont="1" applyAlignment="1">
      <alignment horizontal="center" vertical="center" readingOrder="2"/>
    </xf>
    <xf numFmtId="0" fontId="71" fillId="0" borderId="0" xfId="0" applyFont="1" applyAlignment="1">
      <alignment horizontal="right" vertical="center" readingOrder="2"/>
    </xf>
    <xf numFmtId="0" fontId="8" fillId="13" borderId="0" xfId="0" applyFont="1" applyFill="1" applyAlignment="1">
      <alignment horizontal="center" vertical="center" readingOrder="2"/>
    </xf>
    <xf numFmtId="166" fontId="8" fillId="13" borderId="0" xfId="0" applyNumberFormat="1" applyFont="1" applyFill="1" applyAlignment="1">
      <alignment horizontal="center" vertical="center" readingOrder="2"/>
    </xf>
    <xf numFmtId="0" fontId="71" fillId="0" borderId="7" xfId="0" applyFont="1" applyBorder="1" applyAlignment="1">
      <alignment horizontal="center" readingOrder="2"/>
    </xf>
    <xf numFmtId="49" fontId="8" fillId="0" borderId="0" xfId="0" applyNumberFormat="1" applyFont="1" applyAlignment="1">
      <alignment vertical="center" readingOrder="1"/>
    </xf>
    <xf numFmtId="0" fontId="97" fillId="0" borderId="0" xfId="0" applyFont="1" applyAlignment="1">
      <alignment horizontal="right" vertical="center" readingOrder="2"/>
    </xf>
    <xf numFmtId="166" fontId="97" fillId="0" borderId="0" xfId="0" applyNumberFormat="1" applyFont="1" applyAlignment="1">
      <alignment horizontal="right" vertical="center" wrapText="1" readingOrder="2"/>
    </xf>
    <xf numFmtId="0" fontId="115" fillId="0" borderId="0" xfId="0" applyFont="1" applyAlignment="1">
      <alignment horizontal="right" vertical="center" wrapText="1" readingOrder="2"/>
    </xf>
    <xf numFmtId="166" fontId="8" fillId="2" borderId="0" xfId="0" applyNumberFormat="1" applyFont="1" applyFill="1" applyAlignment="1">
      <alignment horizontal="right" vertical="center" wrapText="1" readingOrder="2"/>
    </xf>
    <xf numFmtId="0" fontId="26" fillId="2" borderId="0" xfId="0" applyFont="1" applyFill="1" applyAlignment="1">
      <alignment horizontal="right" vertical="center" wrapText="1" readingOrder="2"/>
    </xf>
    <xf numFmtId="0" fontId="26" fillId="0" borderId="0" xfId="0" applyFont="1" applyAlignment="1">
      <alignment horizontal="right" vertical="center" wrapText="1" readingOrder="2"/>
    </xf>
    <xf numFmtId="3" fontId="6" fillId="0" borderId="0" xfId="0" applyNumberFormat="1" applyFont="1" applyAlignment="1">
      <alignment vertical="center" readingOrder="2"/>
    </xf>
    <xf numFmtId="3" fontId="26" fillId="0" borderId="0" xfId="0" applyNumberFormat="1" applyFont="1" applyAlignment="1">
      <alignment horizontal="center" vertical="center" wrapText="1" readingOrder="2"/>
    </xf>
    <xf numFmtId="170" fontId="6" fillId="0" borderId="0" xfId="0" applyNumberFormat="1" applyFont="1" applyAlignment="1">
      <alignment vertical="center" readingOrder="2"/>
    </xf>
    <xf numFmtId="166" fontId="6" fillId="2" borderId="0" xfId="0" applyNumberFormat="1" applyFont="1" applyFill="1" applyAlignment="1">
      <alignment horizontal="right" vertical="center" wrapText="1" readingOrder="2"/>
    </xf>
    <xf numFmtId="166" fontId="3" fillId="13" borderId="0" xfId="0" applyNumberFormat="1" applyFont="1" applyFill="1" applyAlignment="1">
      <alignment readingOrder="2"/>
    </xf>
    <xf numFmtId="166" fontId="6" fillId="13" borderId="0" xfId="0" applyNumberFormat="1" applyFont="1" applyFill="1" applyAlignment="1">
      <alignment horizontal="center" vertical="center" readingOrder="2"/>
    </xf>
    <xf numFmtId="49" fontId="8" fillId="0" borderId="0" xfId="0" applyNumberFormat="1" applyFont="1" applyAlignment="1">
      <alignment vertical="center" readingOrder="2"/>
    </xf>
    <xf numFmtId="0" fontId="71" fillId="0" borderId="0" xfId="0" applyFont="1" applyAlignment="1">
      <alignment horizontal="right" vertical="center" readingOrder="1"/>
    </xf>
    <xf numFmtId="0" fontId="71" fillId="0" borderId="0" xfId="0" applyFont="1" applyAlignment="1">
      <alignment vertical="center" wrapText="1"/>
    </xf>
    <xf numFmtId="0" fontId="19" fillId="2" borderId="0" xfId="0" applyFont="1" applyFill="1" applyAlignment="1">
      <alignment horizontal="right" vertical="center" wrapText="1"/>
    </xf>
    <xf numFmtId="0" fontId="19" fillId="2" borderId="0" xfId="0" applyFont="1" applyFill="1" applyAlignment="1">
      <alignment horizontal="right" vertical="top" wrapText="1"/>
    </xf>
    <xf numFmtId="0" fontId="19" fillId="2" borderId="0" xfId="0" applyFont="1" applyFill="1" applyAlignment="1">
      <alignment vertical="top" wrapText="1"/>
    </xf>
    <xf numFmtId="49" fontId="8" fillId="0" borderId="0" xfId="0" applyNumberFormat="1" applyFont="1" applyAlignment="1">
      <alignment horizontal="right" vertical="center" wrapText="1" readingOrder="2"/>
    </xf>
    <xf numFmtId="0" fontId="71" fillId="0" borderId="0" xfId="0" applyFont="1" applyAlignment="1">
      <alignment horizontal="justify" vertical="center" readingOrder="2"/>
    </xf>
    <xf numFmtId="0" fontId="71" fillId="0" borderId="0" xfId="0" applyFont="1" applyAlignment="1">
      <alignment vertical="center" readingOrder="2"/>
    </xf>
    <xf numFmtId="0" fontId="71" fillId="0" borderId="0" xfId="0" applyFont="1" applyAlignment="1">
      <alignment horizontal="center" vertical="center" readingOrder="1"/>
    </xf>
    <xf numFmtId="166" fontId="8" fillId="2" borderId="0" xfId="0" applyNumberFormat="1" applyFont="1" applyFill="1" applyAlignment="1">
      <alignment horizontal="right" vertical="top" wrapText="1" readingOrder="2"/>
    </xf>
    <xf numFmtId="0" fontId="22" fillId="13" borderId="0" xfId="2" applyFont="1" applyFill="1" applyAlignment="1">
      <alignment horizontal="center"/>
    </xf>
    <xf numFmtId="0" fontId="22" fillId="13" borderId="0" xfId="2" applyFont="1" applyFill="1" applyAlignment="1">
      <alignment horizontal="center" wrapText="1"/>
    </xf>
    <xf numFmtId="49" fontId="19" fillId="0" borderId="0" xfId="0" applyNumberFormat="1" applyFont="1" applyAlignment="1">
      <alignment horizontal="center"/>
    </xf>
    <xf numFmtId="0" fontId="114" fillId="0" borderId="0" xfId="0" applyFont="1"/>
    <xf numFmtId="0" fontId="26" fillId="13" borderId="0" xfId="2" applyFont="1" applyFill="1" applyAlignment="1">
      <alignment horizontal="center"/>
    </xf>
    <xf numFmtId="0" fontId="26" fillId="13" borderId="0" xfId="2" applyFont="1" applyFill="1" applyAlignment="1">
      <alignment horizontal="center" wrapText="1"/>
    </xf>
    <xf numFmtId="0" fontId="26" fillId="13" borderId="0" xfId="2" applyFont="1" applyFill="1" applyAlignment="1">
      <alignment horizontal="center" wrapText="1"/>
    </xf>
    <xf numFmtId="166" fontId="71" fillId="0" borderId="0" xfId="2" applyNumberFormat="1" applyFont="1" applyAlignment="1">
      <alignment horizontal="right" vertical="center" wrapText="1"/>
    </xf>
    <xf numFmtId="166" fontId="71" fillId="0" borderId="0" xfId="2" applyNumberFormat="1" applyFont="1" applyAlignment="1">
      <alignment horizontal="center" vertical="center"/>
    </xf>
    <xf numFmtId="0" fontId="71" fillId="0" borderId="0" xfId="2" applyFont="1" applyAlignment="1">
      <alignment vertical="center"/>
    </xf>
    <xf numFmtId="0" fontId="26" fillId="13" borderId="0" xfId="2" applyFont="1" applyFill="1"/>
    <xf numFmtId="0" fontId="26" fillId="13" borderId="0" xfId="2" applyFont="1" applyFill="1" applyAlignment="1">
      <alignment horizontal="center"/>
    </xf>
    <xf numFmtId="0" fontId="71" fillId="2" borderId="0" xfId="2" applyFont="1" applyFill="1" applyAlignment="1">
      <alignment horizontal="right" vertical="top" wrapText="1" readingOrder="2"/>
    </xf>
    <xf numFmtId="0" fontId="71" fillId="2" borderId="0" xfId="2" applyFont="1" applyFill="1" applyAlignment="1">
      <alignment vertical="top" wrapText="1" readingOrder="2"/>
    </xf>
    <xf numFmtId="0" fontId="26" fillId="0" borderId="0" xfId="2" applyFont="1" applyAlignment="1">
      <alignment vertical="top" wrapText="1" readingOrder="2"/>
    </xf>
    <xf numFmtId="0" fontId="26" fillId="13" borderId="0" xfId="2" applyFont="1" applyFill="1" applyAlignment="1">
      <alignment horizontal="center" vertical="center"/>
    </xf>
    <xf numFmtId="0" fontId="71" fillId="0" borderId="0" xfId="2" applyFont="1" applyAlignment="1">
      <alignment horizontal="right" vertical="center" wrapText="1" readingOrder="2"/>
    </xf>
    <xf numFmtId="0" fontId="21" fillId="0" borderId="0" xfId="2" applyFont="1" applyAlignment="1">
      <alignment horizontal="right" vertical="center" wrapText="1" readingOrder="2"/>
    </xf>
    <xf numFmtId="0" fontId="71" fillId="0" borderId="0" xfId="2" applyFont="1" applyAlignment="1">
      <alignment horizontal="right" vertical="top" wrapText="1" readingOrder="2"/>
    </xf>
    <xf numFmtId="0" fontId="118" fillId="0" borderId="0" xfId="0" applyFont="1" applyAlignment="1">
      <alignment horizontal="right" vertical="center" readingOrder="2"/>
    </xf>
    <xf numFmtId="0" fontId="102" fillId="0" borderId="0" xfId="0" applyFont="1" applyAlignment="1">
      <alignment horizontal="right" vertical="center" readingOrder="2"/>
    </xf>
  </cellXfs>
  <cellStyles count="7">
    <cellStyle name="Comma" xfId="1" builtinId="3"/>
    <cellStyle name="Comma 2" xfId="4" xr:uid="{00000000-0005-0000-0000-000001000000}"/>
    <cellStyle name="Currency" xfId="5" builtinId="4"/>
    <cellStyle name="Hyperlink" xfId="6" builtinId="8"/>
    <cellStyle name="Normal" xfId="0" builtinId="0"/>
    <cellStyle name="Normal 2" xfId="2" xr:uid="{00000000-0005-0000-0000-000003000000}"/>
    <cellStyle name="Normal 2 2" xfId="3" xr:uid="{00000000-0005-0000-0000-000004000000}"/>
  </cellStyles>
  <dxfs count="3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jpg"/><Relationship Id="rId4" Type="http://schemas.openxmlformats.org/officeDocument/2006/relationships/hyperlink" Target="https://sirafhesab.i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104774</xdr:colOff>
      <xdr:row>14</xdr:row>
      <xdr:rowOff>42863</xdr:rowOff>
    </xdr:from>
    <xdr:to>
      <xdr:col>0</xdr:col>
      <xdr:colOff>442912</xdr:colOff>
      <xdr:row>15</xdr:row>
      <xdr:rowOff>171450</xdr:rowOff>
    </xdr:to>
    <xdr:pic>
      <xdr:nvPicPr>
        <xdr:cNvPr id="2" name="Picture 1">
          <a:extLst>
            <a:ext uri="{FF2B5EF4-FFF2-40B4-BE49-F238E27FC236}">
              <a16:creationId xmlns:a16="http://schemas.microsoft.com/office/drawing/2014/main" id="{85FE6E27-672E-4FA8-B31E-8DB7C2B3DA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7561663" y="2786063"/>
          <a:ext cx="338138" cy="319087"/>
        </a:xfrm>
        <a:prstGeom prst="rect">
          <a:avLst/>
        </a:prstGeom>
      </xdr:spPr>
    </xdr:pic>
    <xdr:clientData/>
  </xdr:twoCellAnchor>
  <xdr:twoCellAnchor editAs="oneCell">
    <xdr:from>
      <xdr:col>0</xdr:col>
      <xdr:colOff>85726</xdr:colOff>
      <xdr:row>17</xdr:row>
      <xdr:rowOff>28576</xdr:rowOff>
    </xdr:from>
    <xdr:to>
      <xdr:col>0</xdr:col>
      <xdr:colOff>476250</xdr:colOff>
      <xdr:row>19</xdr:row>
      <xdr:rowOff>66675</xdr:rowOff>
    </xdr:to>
    <xdr:pic>
      <xdr:nvPicPr>
        <xdr:cNvPr id="3" name="Picture 2">
          <a:extLst>
            <a:ext uri="{FF2B5EF4-FFF2-40B4-BE49-F238E27FC236}">
              <a16:creationId xmlns:a16="http://schemas.microsoft.com/office/drawing/2014/main" id="{6D2836C9-B4AB-47A5-AC8D-5F41FBF7B87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37528325" y="3276601"/>
          <a:ext cx="390524" cy="371474"/>
        </a:xfrm>
        <a:prstGeom prst="rect">
          <a:avLst/>
        </a:prstGeom>
      </xdr:spPr>
    </xdr:pic>
    <xdr:clientData/>
  </xdr:twoCellAnchor>
  <xdr:twoCellAnchor editAs="oneCell">
    <xdr:from>
      <xdr:col>0</xdr:col>
      <xdr:colOff>28575</xdr:colOff>
      <xdr:row>11</xdr:row>
      <xdr:rowOff>9525</xdr:rowOff>
    </xdr:from>
    <xdr:to>
      <xdr:col>0</xdr:col>
      <xdr:colOff>485775</xdr:colOff>
      <xdr:row>13</xdr:row>
      <xdr:rowOff>0</xdr:rowOff>
    </xdr:to>
    <xdr:pic>
      <xdr:nvPicPr>
        <xdr:cNvPr id="4" name="Picture 3">
          <a:extLst>
            <a:ext uri="{FF2B5EF4-FFF2-40B4-BE49-F238E27FC236}">
              <a16:creationId xmlns:a16="http://schemas.microsoft.com/office/drawing/2014/main" id="{9D283D85-CF4A-459D-86BB-46AB2663535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237518800" y="2257425"/>
          <a:ext cx="457200" cy="438150"/>
        </a:xfrm>
        <a:prstGeom prst="rect">
          <a:avLst/>
        </a:prstGeom>
      </xdr:spPr>
    </xdr:pic>
    <xdr:clientData/>
  </xdr:twoCellAnchor>
  <xdr:twoCellAnchor editAs="oneCell">
    <xdr:from>
      <xdr:col>0</xdr:col>
      <xdr:colOff>57149</xdr:colOff>
      <xdr:row>20</xdr:row>
      <xdr:rowOff>57149</xdr:rowOff>
    </xdr:from>
    <xdr:to>
      <xdr:col>0</xdr:col>
      <xdr:colOff>523875</xdr:colOff>
      <xdr:row>23</xdr:row>
      <xdr:rowOff>9524</xdr:rowOff>
    </xdr:to>
    <xdr:pic>
      <xdr:nvPicPr>
        <xdr:cNvPr id="5" name="Picture 4">
          <a:extLst>
            <a:ext uri="{FF2B5EF4-FFF2-40B4-BE49-F238E27FC236}">
              <a16:creationId xmlns:a16="http://schemas.microsoft.com/office/drawing/2014/main" id="{2AF55CD2-CC16-4269-9D43-BCB16841056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237480700" y="3733799"/>
          <a:ext cx="466726" cy="447675"/>
        </a:xfrm>
        <a:prstGeom prst="rect">
          <a:avLst/>
        </a:prstGeom>
      </xdr:spPr>
    </xdr:pic>
    <xdr:clientData/>
  </xdr:twoCellAnchor>
  <xdr:twoCellAnchor editAs="oneCell">
    <xdr:from>
      <xdr:col>0</xdr:col>
      <xdr:colOff>0</xdr:colOff>
      <xdr:row>0</xdr:row>
      <xdr:rowOff>0</xdr:rowOff>
    </xdr:from>
    <xdr:to>
      <xdr:col>8</xdr:col>
      <xdr:colOff>2428875</xdr:colOff>
      <xdr:row>10</xdr:row>
      <xdr:rowOff>342899</xdr:rowOff>
    </xdr:to>
    <xdr:pic>
      <xdr:nvPicPr>
        <xdr:cNvPr id="6" name="Picture 5">
          <a:hlinkClick xmlns:r="http://schemas.openxmlformats.org/officeDocument/2006/relationships" r:id="rId4"/>
          <a:extLst>
            <a:ext uri="{FF2B5EF4-FFF2-40B4-BE49-F238E27FC236}">
              <a16:creationId xmlns:a16="http://schemas.microsoft.com/office/drawing/2014/main" id="{41F37EDD-181C-4523-B98D-732958F3D31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1230089300" y="0"/>
          <a:ext cx="7915275" cy="22478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1\alik13991229\Copy%20of%20&#1662;&#1740;&#1605;&#1575;&#1606;%20&#1594;&#1585;&#1576;%20990211%20(3)&#1589;&#1608;&#1585;&#1578;%20&#1605;&#1575;&#1604;&#17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1589;&#1608;&#1585;&#1578;&#1607;&#1575;&#1610;%20&#1605;&#1575;&#1604;&#1610;%20&#1588;&#1588;%20&#1605;&#1575;&#1607;&#1607;\&#1705;&#1575;&#1585;&#1576;&#1585;&#17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mali\Users\Ghazvini\AppData\Roaming\Output%20Messenger\DFAAA\Received%20Files\&#1589;&#1608;&#1585;&#1578;&#1607;&#1575;&#1740;-&#1605;&#1575;&#1604;&#1740;99(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صورت سود زیان 6ماهه "/>
      <sheetName val="کاربرگ صورت وضعیت"/>
      <sheetName val="ثبت حذفی"/>
      <sheetName val="کل حذفی"/>
      <sheetName val="سود زیان"/>
      <sheetName val="1"/>
      <sheetName val="سود زیان تلفیقی2"/>
      <sheetName val="وضعیت مالی تلفیقی3"/>
      <sheetName val="صورت تغییرات تلفیقی4"/>
      <sheetName val="جریان تلفیقی5"/>
      <sheetName val="سود زیان اصلی6"/>
      <sheetName val="وضعیت مالی اصل7"/>
      <sheetName val="صورت تغییرات اصلی8"/>
      <sheetName val="جریان اصلی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Sheet1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4">
          <cell r="G14">
            <v>0</v>
          </cell>
        </row>
        <row r="21">
          <cell r="G21" t="str">
            <v>-</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کاربرگ صورت وضعیت"/>
      <sheetName val="سود زیان فرعی"/>
      <sheetName val="کاربرگ سود زیان"/>
      <sheetName val="ثبت حذفی"/>
      <sheetName val="کل حذفی"/>
      <sheetName val="1"/>
      <sheetName val="سود زیان"/>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s>
    <sheetDataSet>
      <sheetData sheetId="0"/>
      <sheetData sheetId="1"/>
      <sheetData sheetId="2"/>
      <sheetData sheetId="3">
        <row r="9">
          <cell r="D9">
            <v>6750</v>
          </cell>
        </row>
        <row r="13">
          <cell r="F13">
            <v>97500</v>
          </cell>
        </row>
        <row r="22">
          <cell r="D22">
            <v>2250</v>
          </cell>
        </row>
        <row r="64">
          <cell r="D64">
            <v>30579</v>
          </cell>
        </row>
        <row r="65">
          <cell r="F65">
            <v>30579</v>
          </cell>
        </row>
        <row r="66">
          <cell r="D66">
            <v>13</v>
          </cell>
        </row>
        <row r="67">
          <cell r="F67">
            <v>13</v>
          </cell>
        </row>
        <row r="68">
          <cell r="F68">
            <v>1765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سر برگ صفحات"/>
      <sheetName val="ص امضا"/>
      <sheetName val="جامع"/>
      <sheetName val="سودوزيان تل"/>
      <sheetName val="وضعيت مالي تل"/>
      <sheetName val="حقوق مالكانه تل"/>
      <sheetName val="جريان هاي نقدي تل"/>
      <sheetName val="سودوزيان"/>
      <sheetName val="وضعيت مالي"/>
      <sheetName val="حقوق مالكانه"/>
      <sheetName val="جريان هاي نقدي"/>
      <sheetName val="تاريخچه"/>
      <sheetName val="اهم رويه1"/>
      <sheetName val="اهم رويه2"/>
      <sheetName val="اهم رويه3"/>
      <sheetName val="اهمرويه4"/>
      <sheetName val="اهم رويه5"/>
      <sheetName val="اهم رويه6"/>
      <sheetName val="قضاوت مديريت"/>
      <sheetName val="4"/>
      <sheetName val="5-3"/>
      <sheetName val="6"/>
      <sheetName val="5-6"/>
      <sheetName val="8.9"/>
      <sheetName val="6-7"/>
      <sheetName val="13"/>
      <sheetName val="14"/>
      <sheetName val="15"/>
      <sheetName val="8"/>
      <sheetName val="8-1"/>
      <sheetName val="16-1"/>
      <sheetName val="9-10"/>
      <sheetName val="11-12"/>
      <sheetName val="13-14"/>
      <sheetName val="14-1"/>
      <sheetName val="14-15"/>
      <sheetName val="20-2"/>
      <sheetName val="21"/>
      <sheetName val="22.-23"/>
      <sheetName val="16-17-18"/>
      <sheetName val="26.27"/>
      <sheetName val="19-20-21"/>
      <sheetName val="22"/>
      <sheetName val="22-1"/>
      <sheetName val="22-23"/>
      <sheetName val="35"/>
      <sheetName val="35-1"/>
      <sheetName val="35-6"/>
      <sheetName val="23"/>
      <sheetName val="24-25"/>
      <sheetName val="26-27"/>
      <sheetName val="ادامه41"/>
      <sheetName val="ادامه41."/>
      <sheetName val="28"/>
      <sheetName val="29"/>
      <sheetName val="29-1"/>
      <sheetName val="30"/>
      <sheetName val="45"/>
      <sheetName val="31"/>
      <sheetName val="46-3"/>
      <sheetName val="32-33"/>
      <sheetName val="پيوست"/>
    </sheetNames>
    <sheetDataSet>
      <sheetData sheetId="0">
        <row r="1">
          <cell r="A1" t="str">
            <v>شرکت خدمات تجارت (سهامی خاص)</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7.xml.rels><?xml version="1.0" encoding="UTF-8" standalone="yes"?>
<Relationships xmlns="http://schemas.openxmlformats.org/package/2006/relationships"><Relationship Id="rId3" Type="http://schemas.openxmlformats.org/officeDocument/2006/relationships/hyperlink" Target="https://t.me/sirafhesab/" TargetMode="External"/><Relationship Id="rId2" Type="http://schemas.openxmlformats.org/officeDocument/2006/relationships/hyperlink" Target="https://sirafhesab.ir/" TargetMode="External"/><Relationship Id="rId1" Type="http://schemas.openxmlformats.org/officeDocument/2006/relationships/hyperlink" Target="https://instagram.com/sirafhesab/" TargetMode="External"/><Relationship Id="rId5" Type="http://schemas.openxmlformats.org/officeDocument/2006/relationships/drawing" Target="../drawings/drawing1.xml"/><Relationship Id="rId4" Type="http://schemas.openxmlformats.org/officeDocument/2006/relationships/hyperlink" Target="https://sirafhesab.ir/blog/%D8%A2%D9%85%D9%88%D8%B2%D8%B4/P1345-%D8%B5%D9%88%D8%B1%D8%AA-%D9%87%D8%A7%DB%8C-%D9%85%D8%A7%D9%84%DB%8C-%DA%86%DB%8C%D8%B3%D8%AA-%D9%88-%D8%A7%D9%86%D9%88%D8%A7%D8%B9-%D8%A2%D9%86-%DA%A9%D8%AF%D8%A7%D9%85%D9%86%D8%AF.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8"/>
  <sheetViews>
    <sheetView rightToLeft="1" topLeftCell="A4" workbookViewId="0">
      <selection activeCell="A18" sqref="A18"/>
    </sheetView>
  </sheetViews>
  <sheetFormatPr defaultRowHeight="15"/>
  <cols>
    <col min="1" max="1" width="59.375" customWidth="1"/>
  </cols>
  <sheetData>
    <row r="1" spans="1:10" s="2" customFormat="1" ht="50.25" customHeight="1">
      <c r="A1" s="1" t="s">
        <v>1006</v>
      </c>
    </row>
    <row r="2" spans="1:10" s="2" customFormat="1" ht="50.25" customHeight="1">
      <c r="A2" s="1" t="s">
        <v>859</v>
      </c>
    </row>
    <row r="3" spans="1:10" s="2" customFormat="1" ht="50.25" customHeight="1">
      <c r="A3" s="1" t="s">
        <v>734</v>
      </c>
    </row>
    <row r="4" spans="1:10" ht="33.75">
      <c r="A4" s="1" t="s">
        <v>553</v>
      </c>
    </row>
    <row r="5" spans="1:10" ht="33.75">
      <c r="A5" s="732" t="s">
        <v>737</v>
      </c>
    </row>
    <row r="6" spans="1:10" ht="33.75">
      <c r="A6" s="1" t="s">
        <v>555</v>
      </c>
    </row>
    <row r="7" spans="1:10" ht="33.75">
      <c r="A7" s="1" t="s">
        <v>555</v>
      </c>
    </row>
    <row r="8" spans="1:10" ht="33.75">
      <c r="A8" s="732" t="s">
        <v>858</v>
      </c>
    </row>
    <row r="9" spans="1:10" ht="33.75">
      <c r="A9" s="1" t="s">
        <v>179</v>
      </c>
    </row>
    <row r="10" spans="1:10" ht="33.75">
      <c r="A10" s="1">
        <v>1396</v>
      </c>
    </row>
    <row r="11" spans="1:10" ht="33.75">
      <c r="A11" s="1" t="s">
        <v>553</v>
      </c>
    </row>
    <row r="12" spans="1:10" ht="33.75">
      <c r="A12" s="732" t="s">
        <v>1007</v>
      </c>
    </row>
    <row r="13" spans="1:10" ht="33.75">
      <c r="A13" s="732" t="s">
        <v>733</v>
      </c>
    </row>
    <row r="14" spans="1:10" ht="21.75">
      <c r="A14" s="67" t="s">
        <v>118</v>
      </c>
      <c r="B14" s="72"/>
      <c r="C14" s="72"/>
      <c r="D14" s="72"/>
      <c r="E14" s="72"/>
      <c r="F14" s="72"/>
      <c r="G14" s="72"/>
      <c r="H14" s="72"/>
      <c r="I14" s="72"/>
      <c r="J14" s="72"/>
    </row>
    <row r="15" spans="1:10" ht="33.75">
      <c r="A15" s="1" t="s">
        <v>119</v>
      </c>
    </row>
    <row r="16" spans="1:10" ht="33.75">
      <c r="A16" s="1" t="s">
        <v>1059</v>
      </c>
    </row>
    <row r="17" spans="1:1" ht="33.75">
      <c r="A17" s="732" t="s">
        <v>735</v>
      </c>
    </row>
    <row r="18" spans="1:1" ht="33.75">
      <c r="A18" s="732" t="s">
        <v>1008</v>
      </c>
    </row>
  </sheetData>
  <pageMargins left="0.25" right="0.25" top="0.75" bottom="0.75" header="0.3" footer="0.3"/>
  <pageSetup orientation="portrait"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N24"/>
  <sheetViews>
    <sheetView rightToLeft="1" topLeftCell="A13" zoomScaleSheetLayoutView="140" workbookViewId="0">
      <selection activeCell="H30" sqref="H30"/>
    </sheetView>
  </sheetViews>
  <sheetFormatPr defaultColWidth="9" defaultRowHeight="18"/>
  <cols>
    <col min="1" max="1" width="4.375" style="126" customWidth="1"/>
    <col min="2" max="2" width="5.625" style="126" customWidth="1"/>
    <col min="3" max="3" width="19.5" style="126" customWidth="1"/>
    <col min="4" max="4" width="0.5" style="126" customWidth="1"/>
    <col min="5" max="5" width="9" style="126"/>
    <col min="6" max="6" width="7.5" style="126" customWidth="1"/>
    <col min="7" max="7" width="2.5" style="126" customWidth="1"/>
    <col min="8" max="8" width="9.375" style="126" customWidth="1"/>
    <col min="9" max="9" width="10.875" style="126" customWidth="1"/>
    <col min="10" max="10" width="0.5" style="126" customWidth="1"/>
    <col min="11" max="11" width="2.125" style="126" customWidth="1"/>
    <col min="12" max="12" width="4.5" style="126" customWidth="1"/>
    <col min="13" max="13" width="8.125" style="126" customWidth="1"/>
    <col min="14" max="14" width="5.625" style="126" customWidth="1"/>
    <col min="15" max="16384" width="9" style="126"/>
  </cols>
  <sheetData>
    <row r="1" spans="1:14" ht="20.25" customHeight="1">
      <c r="A1" s="1323" t="str">
        <f>'سر برگ صفحات'!A1</f>
        <v>شرکت نمونه (سهامی خاص)</v>
      </c>
      <c r="B1" s="1323"/>
      <c r="C1" s="1323"/>
      <c r="D1" s="1323"/>
      <c r="E1" s="1323"/>
      <c r="F1" s="1323"/>
      <c r="G1" s="1323"/>
      <c r="H1" s="1323"/>
      <c r="I1" s="1323"/>
      <c r="J1" s="1323"/>
      <c r="K1" s="1323"/>
      <c r="L1" s="1323"/>
      <c r="M1" s="1323"/>
      <c r="N1" s="1323"/>
    </row>
    <row r="2" spans="1:14" ht="20.25" customHeight="1">
      <c r="A2" s="1323" t="s">
        <v>879</v>
      </c>
      <c r="B2" s="1323"/>
      <c r="C2" s="1323"/>
      <c r="D2" s="1323"/>
      <c r="E2" s="1323"/>
      <c r="F2" s="1323"/>
      <c r="G2" s="1323"/>
      <c r="H2" s="1323"/>
      <c r="I2" s="1323"/>
      <c r="J2" s="1323"/>
      <c r="K2" s="1323"/>
      <c r="L2" s="1323"/>
      <c r="M2" s="1323"/>
      <c r="N2" s="1323"/>
    </row>
    <row r="3" spans="1:14" ht="21.75" customHeight="1">
      <c r="A3" s="1323" t="str">
        <f>'سر برگ صفحات'!A18</f>
        <v xml:space="preserve"> دوره مالی منتهی به 29 اسفند 1400</v>
      </c>
      <c r="B3" s="1323"/>
      <c r="C3" s="1323"/>
      <c r="D3" s="1323"/>
      <c r="E3" s="1323"/>
      <c r="F3" s="1323"/>
      <c r="G3" s="1323"/>
      <c r="H3" s="1323"/>
      <c r="I3" s="1323"/>
      <c r="J3" s="1323"/>
      <c r="K3" s="1323"/>
      <c r="L3" s="1323"/>
      <c r="M3" s="1323"/>
      <c r="N3" s="1323"/>
    </row>
    <row r="4" spans="1:14" ht="18.75">
      <c r="A4" s="1121" t="s">
        <v>0</v>
      </c>
      <c r="B4" s="1121"/>
      <c r="C4" s="1121"/>
      <c r="D4" s="1121"/>
      <c r="E4" s="1121"/>
      <c r="F4" s="1121"/>
      <c r="G4" s="1121"/>
      <c r="H4" s="1121"/>
      <c r="I4" s="1121"/>
      <c r="J4" s="1121"/>
      <c r="K4" s="1121"/>
      <c r="L4" s="1121"/>
      <c r="M4" s="1121"/>
      <c r="N4" s="1121"/>
    </row>
    <row r="5" spans="1:14">
      <c r="A5" s="1114" t="s">
        <v>1046</v>
      </c>
      <c r="B5" s="1114"/>
      <c r="C5" s="1114"/>
      <c r="D5" s="1114"/>
      <c r="E5" s="1114"/>
      <c r="F5" s="1114"/>
      <c r="G5" s="1114"/>
      <c r="H5" s="1114"/>
      <c r="I5" s="1114"/>
      <c r="J5" s="1114"/>
      <c r="K5" s="1114"/>
      <c r="L5" s="1114"/>
      <c r="M5" s="1114"/>
      <c r="N5" s="1114"/>
    </row>
    <row r="6" spans="1:14" ht="26.25" customHeight="1">
      <c r="A6" s="1114"/>
      <c r="B6" s="1114"/>
      <c r="C6" s="1114"/>
      <c r="D6" s="1114"/>
      <c r="E6" s="1114"/>
      <c r="F6" s="1114"/>
      <c r="G6" s="1114"/>
      <c r="H6" s="1114"/>
      <c r="I6" s="1114"/>
      <c r="J6" s="1114"/>
      <c r="K6" s="1114"/>
      <c r="L6" s="1114"/>
      <c r="M6" s="1114"/>
      <c r="N6" s="1114"/>
    </row>
    <row r="7" spans="1:14" s="1325" customFormat="1" ht="18.75">
      <c r="A7" s="1324"/>
      <c r="B7" s="1324"/>
      <c r="C7" s="1324"/>
      <c r="D7" s="1324"/>
      <c r="E7" s="1324"/>
      <c r="F7" s="1324"/>
      <c r="G7" s="1324"/>
      <c r="H7" s="1324"/>
      <c r="I7" s="1324"/>
      <c r="J7" s="1324"/>
      <c r="K7" s="1324"/>
      <c r="L7" s="1326" t="s">
        <v>6</v>
      </c>
      <c r="M7" s="1326"/>
      <c r="N7" s="1326"/>
    </row>
    <row r="8" spans="1:14" ht="21" hidden="1">
      <c r="A8" s="632" t="s">
        <v>666</v>
      </c>
      <c r="B8" s="1119" t="s">
        <v>667</v>
      </c>
      <c r="C8" s="1119"/>
      <c r="D8" s="1119"/>
      <c r="E8" s="1119"/>
      <c r="F8" s="1119"/>
      <c r="G8" s="1119"/>
      <c r="H8" s="1119"/>
      <c r="I8" s="495"/>
      <c r="J8" s="495"/>
      <c r="K8" s="495"/>
      <c r="L8" s="628"/>
      <c r="M8" s="628"/>
      <c r="N8" s="628"/>
    </row>
    <row r="9" spans="1:14" ht="19.5" hidden="1" customHeight="1">
      <c r="A9" s="496" t="s">
        <v>5</v>
      </c>
      <c r="B9" s="1112" t="s">
        <v>468</v>
      </c>
      <c r="C9" s="1112"/>
      <c r="D9" s="1112"/>
      <c r="E9" s="1112"/>
      <c r="F9" s="495"/>
      <c r="G9" s="495"/>
      <c r="H9" s="495"/>
      <c r="I9" s="495"/>
      <c r="J9" s="495"/>
      <c r="K9" s="495"/>
      <c r="L9" s="1120">
        <v>2</v>
      </c>
      <c r="M9" s="1120"/>
      <c r="N9" s="1120"/>
    </row>
    <row r="10" spans="1:14" ht="19.5" hidden="1" customHeight="1">
      <c r="A10" s="496" t="s">
        <v>5</v>
      </c>
      <c r="B10" s="1112" t="s">
        <v>469</v>
      </c>
      <c r="C10" s="1112"/>
      <c r="D10" s="1112"/>
      <c r="E10" s="1112"/>
      <c r="F10" s="495"/>
      <c r="G10" s="495"/>
      <c r="H10" s="495"/>
      <c r="I10" s="495"/>
      <c r="J10" s="495"/>
      <c r="K10" s="495"/>
      <c r="L10" s="1120">
        <v>3</v>
      </c>
      <c r="M10" s="1120"/>
      <c r="N10" s="1120"/>
    </row>
    <row r="11" spans="1:14" ht="19.5" hidden="1" customHeight="1">
      <c r="A11" s="496" t="s">
        <v>5</v>
      </c>
      <c r="B11" s="1112" t="s">
        <v>470</v>
      </c>
      <c r="C11" s="1112"/>
      <c r="D11" s="1112"/>
      <c r="E11" s="1112"/>
      <c r="F11" s="495"/>
      <c r="G11" s="495"/>
      <c r="H11" s="495"/>
      <c r="I11" s="495"/>
      <c r="J11" s="495"/>
      <c r="K11" s="495"/>
      <c r="L11" s="1116" t="s">
        <v>473</v>
      </c>
      <c r="M11" s="1116"/>
      <c r="N11" s="1116"/>
    </row>
    <row r="12" spans="1:14" ht="19.5" hidden="1" customHeight="1">
      <c r="A12" s="496" t="s">
        <v>5</v>
      </c>
      <c r="B12" s="1112" t="s">
        <v>471</v>
      </c>
      <c r="C12" s="1112"/>
      <c r="D12" s="1112"/>
      <c r="E12" s="1112"/>
      <c r="F12" s="495"/>
      <c r="G12" s="495"/>
      <c r="H12" s="495"/>
      <c r="I12" s="495"/>
      <c r="J12" s="495"/>
      <c r="K12" s="495"/>
      <c r="L12" s="1116" t="s">
        <v>474</v>
      </c>
      <c r="M12" s="1116"/>
      <c r="N12" s="1116"/>
    </row>
    <row r="13" spans="1:14" ht="19.5" customHeight="1">
      <c r="A13" s="632" t="s">
        <v>666</v>
      </c>
      <c r="B13" s="1119" t="s">
        <v>1009</v>
      </c>
      <c r="C13" s="1119"/>
      <c r="D13" s="1119"/>
      <c r="E13" s="1119"/>
      <c r="F13" s="1119"/>
      <c r="G13" s="1119"/>
      <c r="H13" s="1119"/>
      <c r="I13" s="495"/>
      <c r="J13" s="495"/>
      <c r="K13" s="495"/>
      <c r="L13" s="627"/>
      <c r="M13" s="627"/>
      <c r="N13" s="627"/>
    </row>
    <row r="14" spans="1:14" ht="19.5" customHeight="1">
      <c r="A14" s="496" t="s">
        <v>5</v>
      </c>
      <c r="B14" s="1112" t="s">
        <v>472</v>
      </c>
      <c r="C14" s="1112"/>
      <c r="D14" s="1112"/>
      <c r="E14" s="1112"/>
      <c r="F14" s="495"/>
      <c r="G14" s="495"/>
      <c r="H14" s="495"/>
      <c r="I14" s="495"/>
      <c r="J14" s="495"/>
      <c r="K14" s="495"/>
      <c r="L14" s="1116" t="s">
        <v>880</v>
      </c>
      <c r="M14" s="1116"/>
      <c r="N14" s="1116"/>
    </row>
    <row r="15" spans="1:14" ht="19.5" customHeight="1">
      <c r="A15" s="496" t="s">
        <v>5</v>
      </c>
      <c r="B15" s="1112" t="s">
        <v>1</v>
      </c>
      <c r="C15" s="1112"/>
      <c r="D15" s="1112"/>
      <c r="E15" s="1112"/>
      <c r="F15" s="495"/>
      <c r="G15" s="495"/>
      <c r="H15" s="495"/>
      <c r="I15" s="495"/>
      <c r="J15" s="495"/>
      <c r="K15" s="495"/>
      <c r="L15" s="1116" t="s">
        <v>881</v>
      </c>
      <c r="M15" s="1116"/>
      <c r="N15" s="1116"/>
    </row>
    <row r="16" spans="1:14" ht="19.5" customHeight="1">
      <c r="A16" s="496" t="s">
        <v>5</v>
      </c>
      <c r="B16" s="1112" t="s">
        <v>2</v>
      </c>
      <c r="C16" s="1112"/>
      <c r="D16" s="1112"/>
      <c r="E16" s="1112"/>
      <c r="F16" s="495"/>
      <c r="G16" s="495"/>
      <c r="H16" s="495"/>
      <c r="I16" s="495"/>
      <c r="J16" s="495"/>
      <c r="K16" s="495"/>
      <c r="L16" s="1116" t="s">
        <v>473</v>
      </c>
      <c r="M16" s="1116"/>
      <c r="N16" s="1116"/>
    </row>
    <row r="17" spans="1:14" ht="19.5" customHeight="1">
      <c r="A17" s="496" t="s">
        <v>5</v>
      </c>
      <c r="B17" s="1112" t="s">
        <v>3</v>
      </c>
      <c r="C17" s="1112"/>
      <c r="D17" s="1112"/>
      <c r="E17" s="1112"/>
      <c r="F17" s="495"/>
      <c r="G17" s="495"/>
      <c r="H17" s="495"/>
      <c r="I17" s="495"/>
      <c r="J17" s="495"/>
      <c r="K17" s="495"/>
      <c r="L17" s="1116" t="s">
        <v>474</v>
      </c>
      <c r="M17" s="1116"/>
      <c r="N17" s="1116"/>
    </row>
    <row r="18" spans="1:14" ht="19.5" customHeight="1">
      <c r="A18" s="632" t="s">
        <v>668</v>
      </c>
      <c r="B18" s="1117" t="s">
        <v>4</v>
      </c>
      <c r="C18" s="1117"/>
      <c r="D18" s="1117"/>
      <c r="E18" s="1117"/>
      <c r="F18" s="495"/>
      <c r="G18" s="495"/>
      <c r="H18" s="495"/>
      <c r="I18" s="495"/>
      <c r="J18" s="495"/>
      <c r="K18" s="495"/>
      <c r="L18" s="1116" t="s">
        <v>993</v>
      </c>
      <c r="M18" s="1116"/>
      <c r="N18" s="1116"/>
    </row>
    <row r="19" spans="1:14" ht="18.75">
      <c r="A19" s="495"/>
      <c r="B19" s="495"/>
      <c r="C19" s="495"/>
      <c r="D19" s="495"/>
      <c r="E19" s="495"/>
      <c r="F19" s="495"/>
      <c r="G19" s="495"/>
      <c r="H19" s="495"/>
      <c r="I19" s="495"/>
      <c r="J19" s="495"/>
      <c r="K19" s="495"/>
      <c r="L19" s="495"/>
      <c r="M19" s="495"/>
      <c r="N19" s="495"/>
    </row>
    <row r="20" spans="1:14" ht="18.75">
      <c r="A20" s="1121" t="s">
        <v>1010</v>
      </c>
      <c r="B20" s="1111"/>
      <c r="C20" s="1111"/>
      <c r="D20" s="1111"/>
      <c r="E20" s="1111"/>
      <c r="F20" s="1111"/>
      <c r="G20" s="1111"/>
      <c r="H20" s="1111"/>
      <c r="I20" s="1111"/>
      <c r="J20" s="1111"/>
      <c r="K20" s="1111"/>
      <c r="L20" s="1111"/>
      <c r="M20" s="1111"/>
      <c r="N20" s="1111"/>
    </row>
    <row r="21" spans="1:14">
      <c r="A21" s="1111"/>
      <c r="B21" s="1111"/>
      <c r="C21" s="1111"/>
      <c r="D21" s="1111"/>
      <c r="E21" s="1111"/>
      <c r="F21" s="125"/>
      <c r="G21" s="125"/>
      <c r="H21" s="125"/>
      <c r="I21" s="125"/>
      <c r="J21" s="125"/>
      <c r="K21" s="125"/>
      <c r="L21" s="125"/>
      <c r="M21" s="125"/>
      <c r="N21" s="125"/>
    </row>
    <row r="22" spans="1:14" ht="36" customHeight="1">
      <c r="A22" s="1115" t="s">
        <v>7</v>
      </c>
      <c r="B22" s="1115"/>
      <c r="C22" s="1115"/>
      <c r="D22" s="123"/>
      <c r="E22" s="1118" t="s">
        <v>669</v>
      </c>
      <c r="F22" s="1118"/>
      <c r="G22" s="123"/>
      <c r="H22" s="1115" t="s">
        <v>8</v>
      </c>
      <c r="I22" s="1115"/>
      <c r="J22" s="123"/>
      <c r="K22" s="1115" t="s">
        <v>9</v>
      </c>
      <c r="L22" s="1115"/>
      <c r="M22" s="1115"/>
      <c r="N22" s="1115"/>
    </row>
    <row r="23" spans="1:14" ht="57.75" customHeight="1">
      <c r="A23" s="1120" t="s">
        <v>1032</v>
      </c>
      <c r="B23" s="1120"/>
      <c r="C23" s="1120"/>
      <c r="D23" s="1097"/>
      <c r="E23" s="1120" t="s">
        <v>1060</v>
      </c>
      <c r="F23" s="1120"/>
      <c r="G23" s="1097"/>
      <c r="H23" s="1120" t="s">
        <v>1061</v>
      </c>
      <c r="I23" s="1120"/>
      <c r="J23" s="124"/>
      <c r="K23" s="1110"/>
      <c r="L23" s="1110"/>
      <c r="M23" s="124"/>
    </row>
    <row r="24" spans="1:14" ht="18" customHeight="1">
      <c r="A24" s="1113">
        <v>1</v>
      </c>
      <c r="B24" s="1113"/>
      <c r="C24" s="1113"/>
      <c r="D24" s="1113"/>
      <c r="E24" s="1113"/>
      <c r="F24" s="1113"/>
      <c r="G24" s="1113"/>
      <c r="H24" s="1113"/>
      <c r="I24" s="1113"/>
      <c r="J24" s="1113"/>
      <c r="K24" s="1113"/>
      <c r="L24" s="1113"/>
      <c r="M24" s="1113"/>
      <c r="N24" s="1113"/>
    </row>
  </sheetData>
  <mergeCells count="37">
    <mergeCell ref="A1:N1"/>
    <mergeCell ref="A2:N2"/>
    <mergeCell ref="A3:N3"/>
    <mergeCell ref="B11:E11"/>
    <mergeCell ref="L7:N7"/>
    <mergeCell ref="L9:N9"/>
    <mergeCell ref="L10:N10"/>
    <mergeCell ref="L11:N11"/>
    <mergeCell ref="A4:N4"/>
    <mergeCell ref="A5:N6"/>
    <mergeCell ref="B9:E9"/>
    <mergeCell ref="B10:E10"/>
    <mergeCell ref="B8:H8"/>
    <mergeCell ref="L12:N12"/>
    <mergeCell ref="B12:E12"/>
    <mergeCell ref="A20:N20"/>
    <mergeCell ref="A22:C22"/>
    <mergeCell ref="E22:F22"/>
    <mergeCell ref="H22:I22"/>
    <mergeCell ref="A21:E21"/>
    <mergeCell ref="B13:H13"/>
    <mergeCell ref="B14:E14"/>
    <mergeCell ref="B15:E15"/>
    <mergeCell ref="L14:N14"/>
    <mergeCell ref="L15:N15"/>
    <mergeCell ref="L16:N16"/>
    <mergeCell ref="K22:N22"/>
    <mergeCell ref="B17:E17"/>
    <mergeCell ref="L17:N17"/>
    <mergeCell ref="L18:N18"/>
    <mergeCell ref="B18:E18"/>
    <mergeCell ref="E23:F23"/>
    <mergeCell ref="B16:E16"/>
    <mergeCell ref="A24:N24"/>
    <mergeCell ref="K23:L23"/>
    <mergeCell ref="A23:C23"/>
    <mergeCell ref="H23:I23"/>
  </mergeCells>
  <pageMargins left="0.39370078740157483" right="0.78740157480314965" top="0.39370078740157483" bottom="0.39370078740157483"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O41"/>
  <sheetViews>
    <sheetView rightToLeft="1" view="pageBreakPreview" topLeftCell="A14" zoomScaleSheetLayoutView="100" workbookViewId="0">
      <selection activeCell="E20" sqref="E20"/>
    </sheetView>
  </sheetViews>
  <sheetFormatPr defaultColWidth="5.625" defaultRowHeight="18"/>
  <cols>
    <col min="1" max="1" width="2.125" style="54" customWidth="1"/>
    <col min="2" max="2" width="32.625" style="54" customWidth="1"/>
    <col min="3" max="3" width="8.875" style="54" customWidth="1"/>
    <col min="4" max="4" width="1" style="54" customWidth="1"/>
    <col min="5" max="5" width="15" style="54" customWidth="1"/>
    <col min="6" max="6" width="1" style="54" customWidth="1"/>
    <col min="7" max="7" width="12.625" style="54" hidden="1" customWidth="1"/>
    <col min="8" max="8" width="1.5" style="54" customWidth="1"/>
    <col min="9" max="9" width="15.375" style="54" customWidth="1"/>
    <col min="10" max="10" width="2.125" style="54" customWidth="1"/>
    <col min="11" max="11" width="2.5" style="54" customWidth="1"/>
    <col min="12" max="12" width="9" style="54" customWidth="1"/>
    <col min="13" max="13" width="9.875" style="54" bestFit="1" customWidth="1"/>
    <col min="14" max="14" width="15.875" style="54" bestFit="1" customWidth="1"/>
    <col min="15" max="253" width="9" style="54" customWidth="1"/>
    <col min="254" max="254" width="2.125" style="54" customWidth="1"/>
    <col min="255" max="255" width="36.125" style="54" customWidth="1"/>
    <col min="256" max="16384" width="5.625" style="54"/>
  </cols>
  <sheetData>
    <row r="1" spans="1:15" ht="21">
      <c r="A1" s="1109" t="str">
        <f>'سر برگ صفحات'!A1</f>
        <v>شرکت نمونه (سهامی خاص)</v>
      </c>
      <c r="B1" s="1109"/>
      <c r="C1" s="1109"/>
      <c r="D1" s="1109"/>
      <c r="E1" s="1109"/>
      <c r="F1" s="1109"/>
      <c r="G1" s="1109"/>
      <c r="H1" s="1109"/>
      <c r="I1" s="1109"/>
      <c r="J1" s="1109"/>
      <c r="K1" s="1109"/>
      <c r="L1" s="77"/>
      <c r="M1" s="77"/>
    </row>
    <row r="2" spans="1:15" ht="21">
      <c r="A2" s="1109" t="str">
        <f>'سر برگ صفحات'!A2</f>
        <v>صورتهای مالی تلفیق گروه و شرکت</v>
      </c>
      <c r="B2" s="1109"/>
      <c r="C2" s="1109"/>
      <c r="D2" s="1109"/>
      <c r="E2" s="1109"/>
      <c r="F2" s="1109"/>
      <c r="G2" s="1109"/>
      <c r="H2" s="1109"/>
      <c r="I2" s="1109"/>
      <c r="J2" s="1109"/>
      <c r="K2" s="1109"/>
      <c r="L2" s="77"/>
      <c r="M2" s="77"/>
    </row>
    <row r="3" spans="1:15" ht="21">
      <c r="A3" s="1109" t="s">
        <v>664</v>
      </c>
      <c r="B3" s="1109"/>
      <c r="C3" s="1109"/>
      <c r="D3" s="1109"/>
      <c r="E3" s="1109"/>
      <c r="F3" s="1109"/>
      <c r="G3" s="1109"/>
      <c r="H3" s="1109"/>
      <c r="I3" s="1109"/>
      <c r="J3" s="1109"/>
      <c r="K3" s="1109"/>
      <c r="L3" s="77"/>
      <c r="M3" s="77"/>
    </row>
    <row r="4" spans="1:15" ht="21">
      <c r="A4" s="1109" t="str">
        <f>'سر برگ صفحات'!A18</f>
        <v xml:space="preserve"> دوره مالی منتهی به 29 اسفند 1400</v>
      </c>
      <c r="B4" s="1109"/>
      <c r="C4" s="1109"/>
      <c r="D4" s="1109"/>
      <c r="E4" s="1109"/>
      <c r="F4" s="1109"/>
      <c r="G4" s="1109"/>
      <c r="H4" s="1109"/>
      <c r="I4" s="1109"/>
      <c r="J4" s="1109"/>
      <c r="K4" s="1109"/>
      <c r="L4" s="77"/>
      <c r="M4" s="77"/>
    </row>
    <row r="5" spans="1:15">
      <c r="A5" s="78"/>
      <c r="B5" s="78"/>
      <c r="C5" s="78"/>
      <c r="D5" s="78"/>
      <c r="E5" s="78"/>
      <c r="F5" s="78"/>
      <c r="G5" s="78"/>
      <c r="H5" s="78"/>
      <c r="I5" s="78"/>
      <c r="J5" s="78"/>
      <c r="K5" s="78"/>
    </row>
    <row r="6" spans="1:15">
      <c r="A6" s="78"/>
      <c r="B6" s="78"/>
      <c r="C6" s="78"/>
      <c r="D6" s="78"/>
      <c r="E6" s="78"/>
      <c r="F6" s="78"/>
      <c r="G6" s="78"/>
      <c r="H6" s="78"/>
      <c r="I6" s="78"/>
      <c r="J6" s="78"/>
      <c r="K6" s="78"/>
    </row>
    <row r="7" spans="1:15">
      <c r="A7" s="78"/>
      <c r="B7" s="78"/>
      <c r="C7" s="78"/>
      <c r="D7" s="78"/>
      <c r="E7" s="83"/>
      <c r="F7" s="83"/>
      <c r="G7" s="83"/>
      <c r="H7" s="83"/>
      <c r="I7" s="84"/>
      <c r="J7" s="83"/>
      <c r="K7" s="82"/>
    </row>
    <row r="8" spans="1:15" ht="70.5" customHeight="1" thickBot="1">
      <c r="A8" s="78"/>
      <c r="B8" s="233"/>
      <c r="C8" s="637" t="s">
        <v>11</v>
      </c>
      <c r="D8" s="193"/>
      <c r="E8" s="726" t="str">
        <f>'سر برگ صفحات'!A12</f>
        <v>دوره مالی منتهی به 1400/12/29</v>
      </c>
      <c r="F8" s="727"/>
      <c r="G8" s="726" t="str">
        <f>'سر برگ صفحات'!A13</f>
        <v xml:space="preserve"> 6 ماهه منتهی به 1399/06/31</v>
      </c>
      <c r="H8" s="193"/>
      <c r="I8" s="637" t="str">
        <f>'سر برگ صفحات'!A4</f>
        <v>سال 1399</v>
      </c>
      <c r="J8" s="83"/>
      <c r="K8" s="82"/>
    </row>
    <row r="9" spans="1:15" ht="20.25">
      <c r="A9" s="79"/>
      <c r="B9" s="348"/>
      <c r="C9" s="229"/>
      <c r="D9" s="229"/>
      <c r="E9" s="353" t="s">
        <v>314</v>
      </c>
      <c r="F9" s="353"/>
      <c r="G9" s="353" t="s">
        <v>314</v>
      </c>
      <c r="H9" s="353"/>
      <c r="I9" s="353" t="s">
        <v>314</v>
      </c>
      <c r="J9" s="84"/>
      <c r="K9" s="85"/>
      <c r="M9" s="86"/>
    </row>
    <row r="10" spans="1:15" ht="21.75" hidden="1">
      <c r="A10" s="79"/>
      <c r="B10" s="192" t="s">
        <v>475</v>
      </c>
      <c r="C10" s="212"/>
      <c r="D10" s="212"/>
      <c r="E10" s="212"/>
      <c r="F10" s="212"/>
      <c r="G10" s="212"/>
      <c r="H10" s="212"/>
      <c r="I10" s="212"/>
      <c r="J10" s="84"/>
      <c r="K10" s="85"/>
      <c r="L10" s="88"/>
    </row>
    <row r="11" spans="1:15" ht="21.75">
      <c r="A11" s="79"/>
      <c r="B11" s="314" t="s">
        <v>70</v>
      </c>
      <c r="C11" s="212">
        <v>5</v>
      </c>
      <c r="D11" s="212"/>
      <c r="E11" s="531">
        <f>'کاربرگ سود و زیان '!G6</f>
        <v>0</v>
      </c>
      <c r="F11" s="531"/>
      <c r="G11" s="531">
        <v>2106016</v>
      </c>
      <c r="H11" s="531"/>
      <c r="I11" s="503">
        <f>'5'!N11</f>
        <v>4275555</v>
      </c>
      <c r="J11" s="84"/>
      <c r="K11" s="85"/>
      <c r="L11" s="89"/>
      <c r="N11" s="88"/>
    </row>
    <row r="12" spans="1:15" ht="21.75">
      <c r="A12" s="79"/>
      <c r="B12" s="314" t="s">
        <v>476</v>
      </c>
      <c r="C12" s="212">
        <v>6</v>
      </c>
      <c r="D12" s="212"/>
      <c r="E12" s="547">
        <f>'کاربرگ سود و زیان '!G7</f>
        <v>0</v>
      </c>
      <c r="F12" s="531"/>
      <c r="G12" s="547">
        <v>-2114294</v>
      </c>
      <c r="H12" s="531"/>
      <c r="I12" s="547">
        <f>-'6'!I26</f>
        <v>-4240139</v>
      </c>
      <c r="J12" s="84"/>
      <c r="K12" s="85"/>
      <c r="M12" s="86"/>
      <c r="N12" s="86"/>
      <c r="O12" s="90"/>
    </row>
    <row r="13" spans="1:15" ht="21.75">
      <c r="A13" s="79"/>
      <c r="B13" s="314" t="s">
        <v>740</v>
      </c>
      <c r="C13" s="212"/>
      <c r="D13" s="212"/>
      <c r="E13" s="536">
        <f>SUM(E11:E12)</f>
        <v>0</v>
      </c>
      <c r="F13" s="531"/>
      <c r="G13" s="536">
        <f>SUM(G11:G12)</f>
        <v>-8278</v>
      </c>
      <c r="H13" s="531"/>
      <c r="I13" s="536">
        <f>SUM(I11:I12)</f>
        <v>35416</v>
      </c>
      <c r="J13" s="84"/>
      <c r="K13" s="85"/>
      <c r="M13" s="86"/>
      <c r="N13" s="86"/>
      <c r="O13" s="90"/>
    </row>
    <row r="14" spans="1:15" ht="21.75">
      <c r="A14" s="79"/>
      <c r="B14" s="314" t="s">
        <v>477</v>
      </c>
      <c r="C14" s="212">
        <v>7</v>
      </c>
      <c r="D14" s="212"/>
      <c r="E14" s="536">
        <f>'کاربرگ سود و زیان '!G9</f>
        <v>0</v>
      </c>
      <c r="F14" s="531"/>
      <c r="G14" s="536">
        <v>-39822</v>
      </c>
      <c r="H14" s="531"/>
      <c r="I14" s="536">
        <f>'7'!I37*-1</f>
        <v>-77400</v>
      </c>
      <c r="J14" s="84"/>
      <c r="K14" s="85"/>
      <c r="M14" s="81"/>
      <c r="N14" s="86"/>
    </row>
    <row r="15" spans="1:15" ht="21.75">
      <c r="A15" s="79"/>
      <c r="B15" s="314" t="s">
        <v>670</v>
      </c>
      <c r="C15" s="212"/>
      <c r="D15" s="212"/>
      <c r="E15" s="633">
        <f>SUM(E13:E14)</f>
        <v>0</v>
      </c>
      <c r="F15" s="531"/>
      <c r="G15" s="633">
        <f>SUM(G13:G14)</f>
        <v>-48100</v>
      </c>
      <c r="H15" s="531"/>
      <c r="I15" s="633">
        <f>SUM(I13:I14)</f>
        <v>-41984</v>
      </c>
      <c r="J15" s="84"/>
      <c r="K15" s="85"/>
      <c r="M15" s="81"/>
      <c r="N15" s="86"/>
    </row>
    <row r="16" spans="1:15" ht="21.75">
      <c r="A16" s="79"/>
      <c r="B16" s="314" t="s">
        <v>479</v>
      </c>
      <c r="C16" s="212">
        <v>8</v>
      </c>
      <c r="D16" s="212"/>
      <c r="E16" s="545">
        <f>'کاربرگ سود و زیان '!G15</f>
        <v>0</v>
      </c>
      <c r="F16" s="531"/>
      <c r="G16" s="545">
        <v>75255</v>
      </c>
      <c r="H16" s="531"/>
      <c r="I16" s="544">
        <f>'8'!J13</f>
        <v>75356</v>
      </c>
      <c r="J16" s="84"/>
      <c r="K16" s="85"/>
      <c r="M16" s="81"/>
      <c r="N16" s="86"/>
    </row>
    <row r="17" spans="1:15" ht="40.5">
      <c r="A17" s="79"/>
      <c r="B17" s="350" t="s">
        <v>821</v>
      </c>
      <c r="C17" s="212"/>
      <c r="D17" s="212"/>
      <c r="E17" s="536">
        <f>SUM(E15:E16)</f>
        <v>0</v>
      </c>
      <c r="F17" s="531"/>
      <c r="G17" s="536">
        <f>SUM(G15:G16)</f>
        <v>27155</v>
      </c>
      <c r="H17" s="531"/>
      <c r="I17" s="536">
        <f>SUM(I15:I16)</f>
        <v>33372</v>
      </c>
      <c r="J17" s="84"/>
      <c r="K17" s="85"/>
      <c r="M17" s="81"/>
      <c r="O17" s="86"/>
    </row>
    <row r="18" spans="1:15" ht="24" customHeight="1">
      <c r="A18" s="79"/>
      <c r="B18" s="350" t="s">
        <v>822</v>
      </c>
      <c r="C18" s="212">
        <v>12</v>
      </c>
      <c r="D18" s="212"/>
      <c r="E18" s="536">
        <v>0</v>
      </c>
      <c r="F18" s="531"/>
      <c r="G18" s="357">
        <v>0</v>
      </c>
      <c r="H18" s="531"/>
      <c r="I18" s="357">
        <v>0</v>
      </c>
      <c r="J18" s="84"/>
      <c r="K18" s="85"/>
      <c r="M18" s="81"/>
      <c r="O18" s="86"/>
    </row>
    <row r="19" spans="1:15" ht="21.75">
      <c r="A19" s="79"/>
      <c r="B19" s="350" t="s">
        <v>823</v>
      </c>
      <c r="C19" s="212"/>
      <c r="D19" s="212"/>
      <c r="E19" s="633">
        <f>SUM(E17:E18)</f>
        <v>0</v>
      </c>
      <c r="F19" s="531"/>
      <c r="G19" s="633">
        <f>SUM(G17:G18)</f>
        <v>27155</v>
      </c>
      <c r="H19" s="531"/>
      <c r="I19" s="633">
        <f>SUM(I17:I18)</f>
        <v>33372</v>
      </c>
      <c r="J19" s="84"/>
      <c r="K19" s="85"/>
      <c r="M19" s="81"/>
      <c r="O19" s="86"/>
    </row>
    <row r="20" spans="1:15" ht="21.75">
      <c r="A20" s="79"/>
      <c r="B20" s="351" t="s">
        <v>407</v>
      </c>
      <c r="C20" s="212">
        <v>22</v>
      </c>
      <c r="D20" s="212"/>
      <c r="E20" s="531"/>
      <c r="F20" s="531"/>
      <c r="G20" s="531"/>
      <c r="H20" s="531"/>
      <c r="I20" s="531"/>
      <c r="J20" s="84"/>
      <c r="K20" s="85"/>
      <c r="M20" s="91"/>
    </row>
    <row r="21" spans="1:15" ht="21.75">
      <c r="A21" s="79"/>
      <c r="B21" s="314" t="s">
        <v>671</v>
      </c>
      <c r="C21" s="212"/>
      <c r="D21" s="212"/>
      <c r="E21" s="536">
        <f>'کاربرگ سود و زیان '!G18</f>
        <v>0</v>
      </c>
      <c r="F21" s="531"/>
      <c r="G21" s="536">
        <v>-3431</v>
      </c>
      <c r="H21" s="531"/>
      <c r="I21" s="536">
        <f>'20'!S26*-1</f>
        <v>-4628</v>
      </c>
      <c r="J21" s="84"/>
      <c r="K21" s="85"/>
      <c r="M21" s="91"/>
    </row>
    <row r="22" spans="1:15" ht="21.75">
      <c r="A22" s="79"/>
      <c r="B22" s="314" t="s">
        <v>739</v>
      </c>
      <c r="C22" s="212"/>
      <c r="D22" s="212"/>
      <c r="E22" s="547">
        <f>'کاربرگ سود و زیان '!G19</f>
        <v>0</v>
      </c>
      <c r="F22" s="531"/>
      <c r="G22" s="547">
        <v>-3781</v>
      </c>
      <c r="H22" s="531"/>
      <c r="I22" s="547">
        <f>'20'!S27*-1</f>
        <v>-5474</v>
      </c>
      <c r="J22" s="84"/>
      <c r="K22" s="85"/>
      <c r="M22" s="91"/>
    </row>
    <row r="23" spans="1:15" ht="22.5" thickBot="1">
      <c r="A23" s="79"/>
      <c r="B23" s="314" t="s">
        <v>480</v>
      </c>
      <c r="C23" s="212"/>
      <c r="D23" s="212"/>
      <c r="E23" s="615">
        <f>SUM(E19:E22)</f>
        <v>0</v>
      </c>
      <c r="F23" s="531"/>
      <c r="G23" s="615">
        <f>SUM(G19:G22)</f>
        <v>19943</v>
      </c>
      <c r="H23" s="531"/>
      <c r="I23" s="615">
        <f>SUM(I19:I22)</f>
        <v>23270</v>
      </c>
      <c r="J23" s="84"/>
      <c r="K23" s="85"/>
      <c r="M23" s="91"/>
    </row>
    <row r="24" spans="1:15" ht="22.5" thickTop="1">
      <c r="A24" s="79"/>
      <c r="B24" s="314" t="s">
        <v>481</v>
      </c>
      <c r="C24" s="212"/>
      <c r="D24" s="212"/>
      <c r="E24" s="531"/>
      <c r="F24" s="531"/>
      <c r="G24" s="531"/>
      <c r="H24" s="531"/>
      <c r="I24" s="503"/>
      <c r="J24" s="84"/>
      <c r="K24" s="85"/>
    </row>
    <row r="25" spans="1:15" ht="21.75">
      <c r="A25" s="79"/>
      <c r="B25" s="626" t="s">
        <v>672</v>
      </c>
      <c r="C25" s="212"/>
      <c r="D25" s="212"/>
      <c r="E25" s="719">
        <f>E23-E26</f>
        <v>0</v>
      </c>
      <c r="F25" s="531"/>
      <c r="G25" s="536">
        <v>18486</v>
      </c>
      <c r="H25" s="531"/>
      <c r="I25" s="503">
        <v>21184</v>
      </c>
      <c r="J25" s="84"/>
      <c r="K25" s="85"/>
    </row>
    <row r="26" spans="1:15" ht="21.75">
      <c r="A26" s="79"/>
      <c r="B26" s="626" t="s">
        <v>482</v>
      </c>
      <c r="C26" s="212">
        <v>20</v>
      </c>
      <c r="D26" s="212"/>
      <c r="E26" s="720">
        <f>'ثبت حذفی'!F22</f>
        <v>0</v>
      </c>
      <c r="F26" s="531"/>
      <c r="G26" s="547">
        <v>1457</v>
      </c>
      <c r="H26" s="531"/>
      <c r="I26" s="544">
        <v>2086</v>
      </c>
      <c r="J26" s="84"/>
      <c r="K26" s="85"/>
    </row>
    <row r="27" spans="1:15" ht="22.5" thickBot="1">
      <c r="A27" s="79"/>
      <c r="B27" s="314"/>
      <c r="C27" s="212"/>
      <c r="D27" s="212"/>
      <c r="E27" s="721">
        <f>SUM(E25:E26)</f>
        <v>0</v>
      </c>
      <c r="F27" s="531"/>
      <c r="G27" s="615">
        <f>SUM(G25:G26)</f>
        <v>19943</v>
      </c>
      <c r="H27" s="531"/>
      <c r="I27" s="546">
        <f>SUM(I25:I26)</f>
        <v>23270</v>
      </c>
      <c r="J27" s="84"/>
      <c r="K27" s="85"/>
    </row>
    <row r="28" spans="1:15" ht="22.5" thickTop="1">
      <c r="A28" s="79"/>
      <c r="B28" s="69"/>
      <c r="C28" s="354"/>
      <c r="D28" s="354"/>
      <c r="E28" s="355"/>
      <c r="F28" s="355"/>
      <c r="G28" s="355"/>
      <c r="H28" s="355"/>
      <c r="I28" s="355"/>
      <c r="J28" s="84"/>
      <c r="K28" s="92"/>
      <c r="N28" s="81"/>
    </row>
    <row r="29" spans="1:15" ht="3.75" customHeight="1">
      <c r="A29" s="79"/>
      <c r="B29" s="87"/>
      <c r="C29" s="79"/>
      <c r="D29" s="79"/>
      <c r="E29" s="84"/>
      <c r="F29" s="84"/>
      <c r="G29" s="84"/>
      <c r="H29" s="84"/>
      <c r="I29" s="84"/>
      <c r="J29" s="84"/>
      <c r="K29" s="85"/>
      <c r="N29" s="93"/>
    </row>
    <row r="30" spans="1:15" ht="9" customHeight="1">
      <c r="A30" s="79"/>
      <c r="B30" s="87"/>
      <c r="C30" s="79"/>
      <c r="D30" s="79"/>
      <c r="E30" s="84"/>
      <c r="F30" s="84"/>
      <c r="G30" s="84"/>
      <c r="H30" s="84"/>
      <c r="I30" s="84"/>
      <c r="J30" s="84"/>
      <c r="K30" s="85"/>
    </row>
    <row r="31" spans="1:15" ht="13.5" customHeight="1">
      <c r="A31" s="79"/>
      <c r="B31" s="87"/>
      <c r="C31" s="79"/>
      <c r="D31" s="79"/>
      <c r="E31" s="84"/>
      <c r="F31" s="84"/>
      <c r="G31" s="84"/>
      <c r="H31" s="84"/>
      <c r="I31" s="84"/>
      <c r="J31" s="84"/>
      <c r="K31" s="85"/>
    </row>
    <row r="32" spans="1:15">
      <c r="A32" s="79"/>
      <c r="B32" s="87"/>
      <c r="C32" s="79"/>
      <c r="D32" s="79"/>
      <c r="E32" s="84"/>
      <c r="F32" s="84"/>
      <c r="G32" s="84"/>
      <c r="H32" s="84"/>
      <c r="I32" s="84"/>
      <c r="J32" s="84"/>
      <c r="K32" s="85"/>
    </row>
    <row r="33" spans="1:14" ht="33.75" customHeight="1">
      <c r="A33" s="79"/>
      <c r="B33" s="1124" t="s">
        <v>794</v>
      </c>
      <c r="C33" s="1124"/>
      <c r="D33" s="1124"/>
      <c r="E33" s="1124"/>
      <c r="F33" s="1124"/>
      <c r="G33" s="1124"/>
      <c r="H33" s="1124"/>
      <c r="I33" s="1124"/>
      <c r="J33" s="1124"/>
      <c r="K33" s="1124"/>
      <c r="N33" s="81"/>
    </row>
    <row r="34" spans="1:14">
      <c r="A34" s="79"/>
      <c r="B34" s="87"/>
      <c r="C34" s="79"/>
      <c r="D34" s="79"/>
      <c r="E34" s="84"/>
      <c r="F34" s="84"/>
      <c r="G34" s="84"/>
      <c r="H34" s="84"/>
      <c r="I34" s="84"/>
      <c r="J34" s="84"/>
      <c r="K34" s="85"/>
      <c r="N34" s="81"/>
    </row>
    <row r="35" spans="1:14">
      <c r="A35" s="80"/>
      <c r="B35" s="80"/>
      <c r="C35" s="80"/>
      <c r="D35" s="80"/>
      <c r="E35" s="80"/>
      <c r="F35" s="80"/>
      <c r="G35" s="80"/>
      <c r="H35" s="80"/>
      <c r="I35" s="80"/>
      <c r="J35" s="80"/>
      <c r="K35" s="82"/>
    </row>
    <row r="36" spans="1:14" s="95" customFormat="1" ht="21">
      <c r="A36" s="1123" t="str">
        <f>'سر برگ صفحات'!A14</f>
        <v>يادداشتهاي توضيحي ، بخش جدایی ناپذیر صورت هاي مالي است .</v>
      </c>
      <c r="B36" s="1123"/>
      <c r="C36" s="1123"/>
      <c r="D36" s="1123"/>
      <c r="E36" s="1123"/>
      <c r="F36" s="1123"/>
      <c r="G36" s="1123"/>
      <c r="H36" s="1123"/>
      <c r="I36" s="1123"/>
      <c r="J36" s="1123"/>
      <c r="K36" s="1123"/>
    </row>
    <row r="37" spans="1:14" s="95" customFormat="1" ht="18" customHeight="1">
      <c r="A37" s="70"/>
      <c r="B37" s="70"/>
      <c r="C37" s="70"/>
      <c r="D37" s="70"/>
      <c r="E37" s="70"/>
      <c r="F37" s="70"/>
      <c r="G37" s="70"/>
      <c r="H37" s="70"/>
      <c r="I37" s="70"/>
      <c r="J37" s="70"/>
      <c r="K37" s="70"/>
    </row>
    <row r="38" spans="1:14" s="95" customFormat="1" ht="13.5" hidden="1" customHeight="1">
      <c r="A38" s="70"/>
      <c r="B38" s="70"/>
      <c r="C38" s="70"/>
      <c r="D38" s="70"/>
      <c r="E38" s="70"/>
      <c r="F38" s="70"/>
      <c r="G38" s="70"/>
      <c r="H38" s="70"/>
      <c r="I38" s="70"/>
      <c r="J38" s="70"/>
      <c r="K38" s="70"/>
    </row>
    <row r="39" spans="1:14">
      <c r="A39" s="1122"/>
      <c r="B39" s="1122"/>
      <c r="C39" s="1122"/>
      <c r="D39" s="1122"/>
      <c r="E39" s="1122"/>
      <c r="F39" s="1122"/>
      <c r="G39" s="1122"/>
      <c r="H39" s="1122"/>
      <c r="I39" s="1122"/>
      <c r="J39" s="1122"/>
      <c r="K39" s="1122"/>
    </row>
    <row r="40" spans="1:14">
      <c r="A40" s="1125">
        <v>2</v>
      </c>
      <c r="B40" s="1125"/>
      <c r="C40" s="1125"/>
      <c r="D40" s="1125"/>
      <c r="E40" s="1125"/>
      <c r="F40" s="1125"/>
      <c r="G40" s="1125"/>
      <c r="H40" s="1125"/>
      <c r="I40" s="1125"/>
      <c r="J40" s="1125"/>
      <c r="K40" s="1125"/>
    </row>
    <row r="41" spans="1:14" ht="0.75" customHeight="1">
      <c r="A41" s="1122"/>
      <c r="B41" s="1122"/>
      <c r="C41" s="1122"/>
      <c r="D41" s="1122"/>
      <c r="E41" s="1122"/>
      <c r="F41" s="1122"/>
      <c r="G41" s="1122"/>
      <c r="H41" s="1122"/>
      <c r="I41" s="1122"/>
      <c r="J41" s="1122"/>
      <c r="K41" s="1122"/>
    </row>
  </sheetData>
  <mergeCells count="9">
    <mergeCell ref="A41:K41"/>
    <mergeCell ref="A1:K1"/>
    <mergeCell ref="A3:K3"/>
    <mergeCell ref="A4:K4"/>
    <mergeCell ref="A36:K36"/>
    <mergeCell ref="A39:K39"/>
    <mergeCell ref="A2:K2"/>
    <mergeCell ref="B33:K33"/>
    <mergeCell ref="A40:K40"/>
  </mergeCells>
  <conditionalFormatting sqref="K9:K32 K34">
    <cfRule type="cellIs" dxfId="29" priority="1" stopIfTrue="1" operator="lessThan">
      <formula>0</formula>
    </cfRule>
  </conditionalFormatting>
  <pageMargins left="0.39370078740157483" right="0.78740157480314965" top="0.39370078740157483" bottom="0.39370078740157483" header="0.31496062992125984" footer="0.31496062992125984"/>
  <pageSetup paperSize="9" scale="9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M49"/>
  <sheetViews>
    <sheetView rightToLeft="1" view="pageBreakPreview" topLeftCell="A4" zoomScaleSheetLayoutView="100" workbookViewId="0">
      <selection activeCell="A4" sqref="A4:J4"/>
    </sheetView>
  </sheetViews>
  <sheetFormatPr defaultColWidth="2.125" defaultRowHeight="18.75"/>
  <cols>
    <col min="1" max="1" width="2" style="54" customWidth="1"/>
    <col min="2" max="2" width="33.625" style="368" customWidth="1"/>
    <col min="3" max="3" width="1" style="368" customWidth="1"/>
    <col min="4" max="4" width="8.375" style="368" customWidth="1"/>
    <col min="5" max="5" width="1" style="368" customWidth="1"/>
    <col min="6" max="6" width="15.5" style="377" customWidth="1"/>
    <col min="7" max="7" width="0.625" style="377" customWidth="1"/>
    <col min="8" max="8" width="13.5" style="368" customWidth="1"/>
    <col min="9" max="9" width="0.625" style="377" customWidth="1"/>
    <col min="10" max="10" width="3.5" style="122" customWidth="1"/>
    <col min="11" max="11" width="5.5" style="54" customWidth="1"/>
    <col min="12" max="240" width="9" style="54" customWidth="1"/>
    <col min="241" max="241" width="2.875" style="54" customWidth="1"/>
    <col min="242" max="242" width="21.625" style="54" customWidth="1"/>
    <col min="243" max="243" width="2.125" style="54" customWidth="1"/>
    <col min="244" max="244" width="7.875" style="54" customWidth="1"/>
    <col min="245" max="245" width="2.125" style="54" customWidth="1"/>
    <col min="246" max="246" width="12.625" style="54" customWidth="1"/>
    <col min="247" max="247" width="2.125" style="54" customWidth="1"/>
    <col min="248" max="248" width="12.625" style="54" customWidth="1"/>
    <col min="249" max="249" width="2.125" style="54" customWidth="1"/>
    <col min="250" max="250" width="23.625" style="54" customWidth="1"/>
    <col min="251" max="251" width="2.125" style="54" customWidth="1"/>
    <col min="252" max="252" width="7.125" style="54" customWidth="1"/>
    <col min="253" max="253" width="2.125" style="54" customWidth="1"/>
    <col min="254" max="254" width="12.625" style="54" customWidth="1"/>
    <col min="255" max="16384" width="2.125" style="54"/>
  </cols>
  <sheetData>
    <row r="1" spans="1:12" ht="21">
      <c r="A1" s="1109" t="str">
        <f>'سر برگ صفحات'!A1</f>
        <v>شرکت نمونه (سهامی خاص)</v>
      </c>
      <c r="B1" s="1109"/>
      <c r="C1" s="1109"/>
      <c r="D1" s="1109"/>
      <c r="E1" s="1109"/>
      <c r="F1" s="1109"/>
      <c r="G1" s="1109"/>
      <c r="H1" s="1109"/>
      <c r="I1" s="1109"/>
      <c r="J1" s="1109"/>
    </row>
    <row r="2" spans="1:12" ht="21">
      <c r="A2" s="1109" t="str">
        <f>'سر برگ صفحات'!A2</f>
        <v>صورتهای مالی تلفیق گروه و شرکت</v>
      </c>
      <c r="B2" s="1109"/>
      <c r="C2" s="1109"/>
      <c r="D2" s="1109"/>
      <c r="E2" s="1109"/>
      <c r="F2" s="1109"/>
      <c r="G2" s="1109"/>
      <c r="H2" s="1109"/>
      <c r="I2" s="1109"/>
      <c r="J2" s="1109"/>
    </row>
    <row r="3" spans="1:12" ht="21">
      <c r="A3" s="1109" t="s">
        <v>469</v>
      </c>
      <c r="B3" s="1109"/>
      <c r="C3" s="1109"/>
      <c r="D3" s="1109"/>
      <c r="E3" s="1109"/>
      <c r="F3" s="1109"/>
      <c r="G3" s="1109"/>
      <c r="H3" s="1109"/>
      <c r="I3" s="1109"/>
      <c r="J3" s="1109"/>
    </row>
    <row r="4" spans="1:12" ht="21.75" customHeight="1">
      <c r="A4" s="1109" t="s">
        <v>871</v>
      </c>
      <c r="B4" s="1109"/>
      <c r="C4" s="1109"/>
      <c r="D4" s="1109"/>
      <c r="E4" s="1109"/>
      <c r="F4" s="1109"/>
      <c r="G4" s="1109"/>
      <c r="H4" s="1109"/>
      <c r="I4" s="1109"/>
      <c r="J4" s="1109"/>
    </row>
    <row r="5" spans="1:12" ht="21.75" customHeight="1">
      <c r="A5" s="305"/>
      <c r="B5" s="305"/>
      <c r="C5" s="305"/>
      <c r="D5" s="305"/>
      <c r="E5" s="305"/>
      <c r="F5" s="305"/>
      <c r="G5" s="305"/>
      <c r="H5" s="305"/>
      <c r="I5" s="305"/>
      <c r="J5" s="305"/>
    </row>
    <row r="6" spans="1:12" s="365" customFormat="1" ht="40.5" customHeight="1" thickBot="1">
      <c r="A6" s="363"/>
      <c r="B6" s="193"/>
      <c r="C6" s="380"/>
      <c r="D6" s="306" t="s">
        <v>11</v>
      </c>
      <c r="E6" s="380"/>
      <c r="F6" s="637" t="str">
        <f>'سر برگ صفحات'!A16</f>
        <v>1400/12/29</v>
      </c>
      <c r="G6" s="381"/>
      <c r="H6" s="637" t="str">
        <f>'سر برگ صفحات'!A7</f>
        <v>1399/12/30</v>
      </c>
      <c r="I6" s="370"/>
      <c r="J6" s="364"/>
    </row>
    <row r="7" spans="1:12" ht="12.75" customHeight="1">
      <c r="A7" s="78"/>
      <c r="B7" s="366" t="s">
        <v>504</v>
      </c>
      <c r="C7" s="380"/>
      <c r="D7" s="193"/>
      <c r="E7" s="380"/>
      <c r="F7" s="353" t="s">
        <v>314</v>
      </c>
      <c r="G7" s="203"/>
      <c r="H7" s="387" t="s">
        <v>314</v>
      </c>
      <c r="I7" s="305"/>
    </row>
    <row r="8" spans="1:12" s="365" customFormat="1" ht="17.25" customHeight="1">
      <c r="A8" s="363"/>
      <c r="B8" s="351" t="s">
        <v>505</v>
      </c>
      <c r="C8" s="380"/>
      <c r="D8" s="314"/>
      <c r="E8" s="380"/>
      <c r="F8" s="388"/>
      <c r="G8" s="381"/>
      <c r="H8" s="388"/>
      <c r="I8" s="369"/>
      <c r="J8" s="364"/>
    </row>
    <row r="9" spans="1:12" ht="17.25" customHeight="1">
      <c r="A9" s="78"/>
      <c r="B9" s="314" t="s">
        <v>506</v>
      </c>
      <c r="C9" s="380"/>
      <c r="D9" s="212">
        <v>9</v>
      </c>
      <c r="E9" s="380"/>
      <c r="F9" s="389">
        <f>'کاربرگ صورت وضعیت'!G6</f>
        <v>0</v>
      </c>
      <c r="G9" s="548"/>
      <c r="H9" s="389">
        <f>'9'!U26</f>
        <v>215901</v>
      </c>
      <c r="I9" s="372"/>
      <c r="L9" s="619"/>
    </row>
    <row r="10" spans="1:12" ht="17.25" customHeight="1">
      <c r="A10" s="78"/>
      <c r="B10" s="314" t="s">
        <v>673</v>
      </c>
      <c r="C10" s="380"/>
      <c r="D10" s="212">
        <v>10</v>
      </c>
      <c r="E10" s="380"/>
      <c r="F10" s="389" t="s">
        <v>72</v>
      </c>
      <c r="G10" s="548"/>
      <c r="H10" s="389" t="s">
        <v>72</v>
      </c>
      <c r="I10" s="372"/>
      <c r="L10" s="619"/>
    </row>
    <row r="11" spans="1:12" ht="17.25" customHeight="1">
      <c r="A11" s="78"/>
      <c r="B11" s="314" t="s">
        <v>507</v>
      </c>
      <c r="C11" s="380"/>
      <c r="D11" s="212">
        <v>11</v>
      </c>
      <c r="E11" s="380"/>
      <c r="F11" s="389">
        <f>'کاربرگ صورت وضعیت'!G9</f>
        <v>0</v>
      </c>
      <c r="G11" s="549"/>
      <c r="H11" s="389">
        <v>2223</v>
      </c>
      <c r="I11" s="373"/>
    </row>
    <row r="12" spans="1:12" ht="17.25" customHeight="1">
      <c r="A12" s="78"/>
      <c r="B12" s="314" t="s">
        <v>508</v>
      </c>
      <c r="C12" s="380"/>
      <c r="D12" s="212">
        <v>12</v>
      </c>
      <c r="E12" s="380"/>
      <c r="F12" s="564">
        <f>'کاربرگ صورت وضعیت'!G10</f>
        <v>0</v>
      </c>
      <c r="G12" s="549"/>
      <c r="H12" s="389" t="e">
        <f>#REF!</f>
        <v>#REF!</v>
      </c>
      <c r="I12" s="374"/>
    </row>
    <row r="13" spans="1:12" ht="17.25" customHeight="1">
      <c r="A13" s="78"/>
      <c r="B13" s="351" t="s">
        <v>509</v>
      </c>
      <c r="C13" s="380"/>
      <c r="D13" s="212"/>
      <c r="E13" s="380"/>
      <c r="F13" s="816">
        <f>SUM(F9:F12)</f>
        <v>0</v>
      </c>
      <c r="G13" s="549"/>
      <c r="H13" s="816" t="e">
        <f>SUM(H9:H12)</f>
        <v>#REF!</v>
      </c>
      <c r="I13" s="374"/>
    </row>
    <row r="14" spans="1:12" ht="17.25" customHeight="1">
      <c r="A14" s="78"/>
      <c r="B14" s="351" t="s">
        <v>510</v>
      </c>
      <c r="C14" s="380"/>
      <c r="D14" s="212"/>
      <c r="E14" s="380"/>
      <c r="F14" s="389"/>
      <c r="G14" s="549"/>
      <c r="H14" s="389"/>
      <c r="I14" s="374"/>
    </row>
    <row r="15" spans="1:12" ht="17.25" customHeight="1">
      <c r="A15" s="78"/>
      <c r="B15" s="314" t="s">
        <v>511</v>
      </c>
      <c r="C15" s="380"/>
      <c r="D15" s="212">
        <v>13</v>
      </c>
      <c r="E15" s="380"/>
      <c r="F15" s="703">
        <v>0</v>
      </c>
      <c r="G15" s="549"/>
      <c r="H15" s="389">
        <f>'12-13'!L18</f>
        <v>11519</v>
      </c>
      <c r="I15" s="374"/>
    </row>
    <row r="16" spans="1:12" ht="17.25" customHeight="1">
      <c r="A16" s="78"/>
      <c r="B16" s="314" t="s">
        <v>512</v>
      </c>
      <c r="C16" s="380"/>
      <c r="D16" s="212">
        <v>14</v>
      </c>
      <c r="E16" s="380"/>
      <c r="F16" s="389">
        <f>'کاربرگ صورت وضعیت'!G14</f>
        <v>0</v>
      </c>
      <c r="G16" s="549"/>
      <c r="H16" s="389">
        <f>'12-13'!L33</f>
        <v>6990</v>
      </c>
      <c r="I16" s="374"/>
    </row>
    <row r="17" spans="1:13" ht="17.25" customHeight="1">
      <c r="A17" s="78"/>
      <c r="B17" s="314" t="s">
        <v>513</v>
      </c>
      <c r="C17" s="380"/>
      <c r="D17" s="212">
        <v>15</v>
      </c>
      <c r="E17" s="380"/>
      <c r="F17" s="389">
        <f>'کاربرگ صورت وضعیت'!G15</f>
        <v>0</v>
      </c>
      <c r="G17" s="548"/>
      <c r="H17" s="389">
        <f>'15'!K38</f>
        <v>359929</v>
      </c>
      <c r="I17" s="369"/>
    </row>
    <row r="18" spans="1:13" ht="17.25" customHeight="1">
      <c r="A18" s="78"/>
      <c r="B18" s="314" t="s">
        <v>514</v>
      </c>
      <c r="C18" s="380"/>
      <c r="D18" s="212">
        <v>16</v>
      </c>
      <c r="E18" s="380"/>
      <c r="F18" s="389">
        <f>'کاربرگ صورت وضعیت'!G18</f>
        <v>0</v>
      </c>
      <c r="G18" s="548"/>
      <c r="H18" s="389" t="e">
        <f>'14-1'!#REF!</f>
        <v>#REF!</v>
      </c>
      <c r="I18" s="374"/>
    </row>
    <row r="19" spans="1:13" ht="17.25" customHeight="1">
      <c r="A19" s="78"/>
      <c r="B19" s="314" t="s">
        <v>345</v>
      </c>
      <c r="C19" s="380"/>
      <c r="D19" s="212">
        <v>17</v>
      </c>
      <c r="E19" s="380"/>
      <c r="F19" s="818">
        <f>'کاربرگ صورت وضعیت'!G19</f>
        <v>0</v>
      </c>
      <c r="G19" s="548"/>
      <c r="H19" s="818">
        <f>'15-16'!J13</f>
        <v>325952</v>
      </c>
      <c r="I19" s="373"/>
    </row>
    <row r="20" spans="1:13" ht="17.25" hidden="1" customHeight="1">
      <c r="A20" s="78"/>
      <c r="B20" s="351"/>
      <c r="C20" s="380"/>
      <c r="D20" s="212"/>
      <c r="E20" s="380"/>
      <c r="F20" s="551">
        <f>SUM(F15:F19)</f>
        <v>0</v>
      </c>
      <c r="G20" s="548"/>
      <c r="H20" s="551" t="e">
        <f>SUM(H15:H19)</f>
        <v>#REF!</v>
      </c>
      <c r="I20" s="373"/>
    </row>
    <row r="21" spans="1:13" ht="17.25" hidden="1" customHeight="1" thickBot="1">
      <c r="A21" s="78"/>
      <c r="B21" s="314" t="s">
        <v>515</v>
      </c>
      <c r="C21" s="380"/>
      <c r="D21" s="212">
        <v>17</v>
      </c>
      <c r="E21" s="380"/>
      <c r="F21" s="551"/>
      <c r="G21" s="548"/>
      <c r="H21" s="551" t="e">
        <f>'15-16'!#REF!</f>
        <v>#REF!</v>
      </c>
      <c r="I21" s="373"/>
    </row>
    <row r="22" spans="1:13" ht="17.25" customHeight="1">
      <c r="A22" s="78"/>
      <c r="B22" s="351" t="s">
        <v>516</v>
      </c>
      <c r="C22" s="380"/>
      <c r="D22" s="212"/>
      <c r="E22" s="380"/>
      <c r="F22" s="816">
        <f>F20+F21</f>
        <v>0</v>
      </c>
      <c r="G22" s="548"/>
      <c r="H22" s="816" t="e">
        <f>H20+H21</f>
        <v>#REF!</v>
      </c>
      <c r="I22" s="373"/>
    </row>
    <row r="23" spans="1:13" ht="17.25" customHeight="1" thickBot="1">
      <c r="A23" s="78"/>
      <c r="B23" s="351" t="s">
        <v>517</v>
      </c>
      <c r="C23" s="380"/>
      <c r="D23" s="212"/>
      <c r="E23" s="380"/>
      <c r="F23" s="821">
        <f>F13+F22</f>
        <v>0</v>
      </c>
      <c r="G23" s="549"/>
      <c r="H23" s="821" t="e">
        <f>H13+H22</f>
        <v>#REF!</v>
      </c>
      <c r="I23" s="373"/>
    </row>
    <row r="24" spans="1:13" ht="17.25" customHeight="1" thickTop="1">
      <c r="A24" s="78"/>
      <c r="B24" s="351" t="s">
        <v>518</v>
      </c>
      <c r="C24" s="380"/>
      <c r="D24" s="212"/>
      <c r="E24" s="380"/>
      <c r="F24" s="389"/>
      <c r="G24" s="552"/>
      <c r="H24" s="389"/>
      <c r="I24" s="375"/>
    </row>
    <row r="25" spans="1:13" ht="17.25" customHeight="1">
      <c r="A25" s="78"/>
      <c r="B25" s="351" t="s">
        <v>16</v>
      </c>
      <c r="C25" s="380"/>
      <c r="D25" s="212"/>
      <c r="E25" s="380"/>
      <c r="F25" s="389"/>
      <c r="G25" s="553"/>
      <c r="H25" s="389"/>
      <c r="I25" s="376"/>
    </row>
    <row r="26" spans="1:13" ht="17.25" customHeight="1">
      <c r="A26" s="78"/>
      <c r="B26" s="314" t="s">
        <v>66</v>
      </c>
      <c r="C26" s="380"/>
      <c r="D26" s="212">
        <v>18</v>
      </c>
      <c r="E26" s="380"/>
      <c r="F26" s="389">
        <f>'کاربرگ صورت وضعیت'!G22</f>
        <v>0</v>
      </c>
      <c r="G26" s="553"/>
      <c r="H26" s="389">
        <v>300000</v>
      </c>
      <c r="I26" s="376"/>
    </row>
    <row r="27" spans="1:13" ht="17.25" customHeight="1">
      <c r="A27" s="78"/>
      <c r="B27" s="314" t="s">
        <v>21</v>
      </c>
      <c r="C27" s="380"/>
      <c r="D27" s="212">
        <v>19</v>
      </c>
      <c r="E27" s="380"/>
      <c r="F27" s="564">
        <v>0</v>
      </c>
      <c r="G27" s="554"/>
      <c r="H27" s="389">
        <v>1284</v>
      </c>
    </row>
    <row r="28" spans="1:13" ht="17.25" customHeight="1">
      <c r="A28" s="78"/>
      <c r="B28" s="314" t="s">
        <v>581</v>
      </c>
      <c r="C28" s="380"/>
      <c r="D28" s="212"/>
      <c r="E28" s="380"/>
      <c r="F28" s="822">
        <v>0</v>
      </c>
      <c r="G28" s="554"/>
      <c r="H28" s="551">
        <f>'حقوق مالكانه تل'!G30</f>
        <v>23708</v>
      </c>
      <c r="I28" s="378"/>
    </row>
    <row r="29" spans="1:13" ht="17.25" customHeight="1">
      <c r="A29" s="78"/>
      <c r="B29" s="1128" t="s">
        <v>519</v>
      </c>
      <c r="C29" s="1128"/>
      <c r="D29" s="380"/>
      <c r="E29" s="380"/>
      <c r="F29" s="817">
        <f>F26+F27+F28</f>
        <v>0</v>
      </c>
      <c r="G29" s="554"/>
      <c r="H29" s="817">
        <f>SUM(H26:H28)</f>
        <v>324992</v>
      </c>
      <c r="I29" s="378"/>
      <c r="M29" s="619"/>
    </row>
    <row r="30" spans="1:13" ht="17.25" customHeight="1">
      <c r="A30" s="78"/>
      <c r="B30" s="314" t="s">
        <v>482</v>
      </c>
      <c r="C30" s="380"/>
      <c r="D30" s="212">
        <v>20</v>
      </c>
      <c r="E30" s="380"/>
      <c r="F30" s="823">
        <v>0</v>
      </c>
      <c r="G30" s="554"/>
      <c r="H30" s="824">
        <f>'حقوق مالكانه تل'!K30</f>
        <v>4093</v>
      </c>
      <c r="I30" s="378"/>
    </row>
    <row r="31" spans="1:13" ht="17.25" customHeight="1">
      <c r="A31" s="78"/>
      <c r="B31" s="351" t="s">
        <v>17</v>
      </c>
      <c r="C31" s="380"/>
      <c r="D31" s="212"/>
      <c r="E31" s="380"/>
      <c r="F31" s="816">
        <f>F29+F30</f>
        <v>0</v>
      </c>
      <c r="G31" s="554"/>
      <c r="H31" s="816">
        <f>SUM(H29:H30)</f>
        <v>329085</v>
      </c>
      <c r="I31" s="378"/>
    </row>
    <row r="32" spans="1:13" ht="17.25" customHeight="1">
      <c r="A32" s="78"/>
      <c r="B32" s="351" t="s">
        <v>520</v>
      </c>
      <c r="C32" s="380"/>
      <c r="D32" s="212"/>
      <c r="E32" s="380"/>
      <c r="F32" s="389"/>
      <c r="G32" s="554"/>
      <c r="H32" s="389"/>
      <c r="I32" s="378"/>
    </row>
    <row r="33" spans="1:13" ht="17.25" hidden="1" customHeight="1">
      <c r="A33" s="78"/>
      <c r="B33" s="351" t="s">
        <v>521</v>
      </c>
      <c r="C33" s="380"/>
      <c r="D33" s="212"/>
      <c r="E33" s="380"/>
      <c r="F33" s="389"/>
      <c r="G33" s="554"/>
      <c r="H33" s="389"/>
      <c r="I33" s="378"/>
    </row>
    <row r="34" spans="1:13" ht="17.25" hidden="1" customHeight="1" thickBot="1">
      <c r="A34" s="78"/>
      <c r="B34" s="314" t="s">
        <v>522</v>
      </c>
      <c r="C34" s="380"/>
      <c r="D34" s="212">
        <v>0</v>
      </c>
      <c r="E34" s="380"/>
      <c r="F34" s="555">
        <v>0</v>
      </c>
      <c r="G34" s="554"/>
      <c r="H34" s="555">
        <f>'19-20'!J29</f>
        <v>0</v>
      </c>
      <c r="I34" s="378"/>
    </row>
    <row r="35" spans="1:13" ht="17.25" hidden="1" customHeight="1" thickBot="1">
      <c r="A35" s="78"/>
      <c r="B35" s="351" t="s">
        <v>523</v>
      </c>
      <c r="C35" s="380"/>
      <c r="D35" s="212"/>
      <c r="E35" s="380"/>
      <c r="F35" s="550">
        <v>0</v>
      </c>
      <c r="G35" s="549"/>
      <c r="H35" s="550">
        <f>SUM(H34)</f>
        <v>0</v>
      </c>
      <c r="I35" s="373"/>
    </row>
    <row r="36" spans="1:13" ht="17.25" customHeight="1">
      <c r="B36" s="351" t="s">
        <v>524</v>
      </c>
      <c r="C36" s="380"/>
      <c r="D36" s="212"/>
      <c r="E36" s="380"/>
      <c r="F36" s="389"/>
      <c r="G36" s="554"/>
      <c r="H36" s="389"/>
      <c r="I36" s="378"/>
    </row>
    <row r="37" spans="1:13" ht="17.25" customHeight="1">
      <c r="B37" s="314" t="s">
        <v>525</v>
      </c>
      <c r="C37" s="380"/>
      <c r="D37" s="212">
        <v>21</v>
      </c>
      <c r="E37" s="380"/>
      <c r="F37" s="389">
        <f>'کاربرگ صورت وضعیت'!G32+'کاربرگ صورت وضعیت'!G29</f>
        <v>220042</v>
      </c>
      <c r="G37" s="554"/>
      <c r="H37" s="389">
        <v>192349</v>
      </c>
      <c r="I37" s="378"/>
      <c r="M37" s="619"/>
    </row>
    <row r="38" spans="1:13" ht="17.25" customHeight="1">
      <c r="B38" s="314" t="s">
        <v>14</v>
      </c>
      <c r="C38" s="380"/>
      <c r="D38" s="212">
        <v>22</v>
      </c>
      <c r="E38" s="380"/>
      <c r="F38" s="389">
        <f>'کاربرگ صورت وضعیت'!G33</f>
        <v>0</v>
      </c>
      <c r="G38" s="554"/>
      <c r="H38" s="389">
        <f>'20'!S31</f>
        <v>7387</v>
      </c>
      <c r="I38" s="378"/>
    </row>
    <row r="39" spans="1:13" ht="17.25" customHeight="1">
      <c r="B39" s="314" t="s">
        <v>526</v>
      </c>
      <c r="C39" s="380"/>
      <c r="D39" s="212">
        <v>23</v>
      </c>
      <c r="E39" s="380"/>
      <c r="F39" s="703">
        <v>0</v>
      </c>
      <c r="G39" s="554"/>
      <c r="H39" s="389" t="e">
        <f>'22-23'!#REF!</f>
        <v>#REF!</v>
      </c>
      <c r="I39" s="378"/>
    </row>
    <row r="40" spans="1:13" ht="17.25" hidden="1" customHeight="1">
      <c r="B40" s="314" t="s">
        <v>424</v>
      </c>
      <c r="C40" s="380"/>
      <c r="D40" s="212">
        <v>24</v>
      </c>
      <c r="E40" s="380"/>
      <c r="F40" s="389"/>
      <c r="G40" s="554"/>
      <c r="H40" s="389"/>
      <c r="I40" s="378"/>
    </row>
    <row r="41" spans="1:13" ht="17.25" customHeight="1">
      <c r="B41" s="314" t="s">
        <v>19</v>
      </c>
      <c r="C41" s="380"/>
      <c r="D41" s="212">
        <v>24</v>
      </c>
      <c r="E41" s="380"/>
      <c r="F41" s="825">
        <f>'کاربرگ صورت وضعیت'!G36</f>
        <v>0</v>
      </c>
      <c r="G41" s="554"/>
      <c r="H41" s="825">
        <f>'22-23'!H12</f>
        <v>605196</v>
      </c>
      <c r="I41" s="378"/>
    </row>
    <row r="42" spans="1:13" ht="17.25" hidden="1" customHeight="1" thickBot="1">
      <c r="B42" s="227" t="s">
        <v>527</v>
      </c>
      <c r="C42" s="380"/>
      <c r="D42" s="212"/>
      <c r="E42" s="380"/>
      <c r="F42" s="551">
        <f>SUM(F37:F41)</f>
        <v>220042</v>
      </c>
      <c r="G42" s="554"/>
      <c r="H42" s="551" t="e">
        <f>SUM(H37:H41)</f>
        <v>#REF!</v>
      </c>
      <c r="I42" s="378"/>
    </row>
    <row r="43" spans="1:13" ht="17.25" customHeight="1">
      <c r="B43" s="351" t="s">
        <v>528</v>
      </c>
      <c r="C43" s="380"/>
      <c r="D43" s="212"/>
      <c r="E43" s="380"/>
      <c r="F43" s="816">
        <f>F41+F40+F39+F38+F37</f>
        <v>220042</v>
      </c>
      <c r="G43" s="554"/>
      <c r="H43" s="816" t="e">
        <f>H35+H42</f>
        <v>#REF!</v>
      </c>
      <c r="I43" s="378"/>
    </row>
    <row r="44" spans="1:13" ht="17.25" customHeight="1" thickBot="1">
      <c r="B44" s="351" t="s">
        <v>529</v>
      </c>
      <c r="C44" s="380"/>
      <c r="D44" s="314"/>
      <c r="E44" s="380"/>
      <c r="F44" s="821">
        <f>F31+F43</f>
        <v>220042</v>
      </c>
      <c r="G44" s="554"/>
      <c r="H44" s="821" t="e">
        <f>H31+H35+H42</f>
        <v>#REF!</v>
      </c>
      <c r="I44" s="378"/>
    </row>
    <row r="45" spans="1:13" ht="22.5" customHeight="1" thickTop="1">
      <c r="D45" s="305"/>
      <c r="F45" s="390"/>
      <c r="G45" s="378"/>
      <c r="H45" s="390"/>
      <c r="I45" s="378"/>
    </row>
    <row r="46" spans="1:13" ht="19.5">
      <c r="A46" s="1127" t="s">
        <v>674</v>
      </c>
      <c r="B46" s="1127"/>
      <c r="C46" s="1127"/>
      <c r="D46" s="1127"/>
      <c r="E46" s="1127"/>
      <c r="F46" s="1127"/>
      <c r="G46" s="1127"/>
      <c r="H46" s="1127"/>
      <c r="I46" s="1127"/>
      <c r="J46" s="1127"/>
    </row>
    <row r="47" spans="1:13" ht="12" customHeight="1"/>
    <row r="48" spans="1:13" ht="29.25" customHeight="1">
      <c r="F48" s="568"/>
      <c r="H48" s="700"/>
    </row>
    <row r="49" spans="1:10">
      <c r="A49" s="1126">
        <v>3</v>
      </c>
      <c r="B49" s="1126"/>
      <c r="C49" s="1126"/>
      <c r="D49" s="1126"/>
      <c r="E49" s="1126"/>
      <c r="F49" s="1126"/>
      <c r="G49" s="1126"/>
      <c r="H49" s="1126"/>
      <c r="I49" s="1126"/>
      <c r="J49" s="1126"/>
    </row>
  </sheetData>
  <mergeCells count="7">
    <mergeCell ref="A49:J49"/>
    <mergeCell ref="A1:J1"/>
    <mergeCell ref="A3:J3"/>
    <mergeCell ref="A4:J4"/>
    <mergeCell ref="A46:J46"/>
    <mergeCell ref="A2:J2"/>
    <mergeCell ref="B29:C29"/>
  </mergeCells>
  <conditionalFormatting sqref="G23:G24 G35 I11:I16 I18:I24 I30 I35 G11:G16">
    <cfRule type="cellIs" dxfId="28" priority="1" stopIfTrue="1" operator="lessThan">
      <formula>0</formula>
    </cfRule>
  </conditionalFormatting>
  <pageMargins left="0.39370078740157483" right="0.78740157480314965" top="0.39370078740157483" bottom="0.3937007874015748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Q56"/>
  <sheetViews>
    <sheetView rightToLeft="1" view="pageBreakPreview" topLeftCell="A11" zoomScale="115" zoomScaleNormal="115" zoomScaleSheetLayoutView="115" workbookViewId="0">
      <selection activeCell="A4" sqref="A4:N4"/>
    </sheetView>
  </sheetViews>
  <sheetFormatPr defaultColWidth="9" defaultRowHeight="18"/>
  <cols>
    <col min="1" max="1" width="39.125" style="178" customWidth="1"/>
    <col min="2" max="2" width="0.625" style="97" customWidth="1"/>
    <col min="3" max="3" width="9.375" style="97" customWidth="1"/>
    <col min="4" max="4" width="0.625" style="97" customWidth="1"/>
    <col min="5" max="5" width="8.125" style="97" customWidth="1"/>
    <col min="6" max="6" width="0.625" style="97" customWidth="1"/>
    <col min="7" max="7" width="9.5" style="97" customWidth="1"/>
    <col min="8" max="8" width="0.625" style="97" customWidth="1"/>
    <col min="9" max="9" width="9.5" style="97" customWidth="1"/>
    <col min="10" max="10" width="0.625" style="97" customWidth="1"/>
    <col min="11" max="11" width="8.5" style="97" customWidth="1"/>
    <col min="12" max="12" width="0.625" style="97" customWidth="1"/>
    <col min="13" max="13" width="10.125" style="97" customWidth="1"/>
    <col min="14" max="14" width="0.875" style="97" customWidth="1"/>
    <col min="15" max="15" width="0.625" style="97" customWidth="1"/>
    <col min="16" max="16384" width="9" style="97"/>
  </cols>
  <sheetData>
    <row r="1" spans="1:15" ht="21.75">
      <c r="A1" s="1130" t="str">
        <f>'سر برگ صفحات'!A1</f>
        <v>شرکت نمونه (سهامی خاص)</v>
      </c>
      <c r="B1" s="1130"/>
      <c r="C1" s="1130"/>
      <c r="D1" s="1130"/>
      <c r="E1" s="1130"/>
      <c r="F1" s="1130"/>
      <c r="G1" s="1130"/>
      <c r="H1" s="1130"/>
      <c r="I1" s="1130"/>
      <c r="J1" s="1130"/>
      <c r="K1" s="1130"/>
      <c r="L1" s="1130"/>
      <c r="M1" s="1130"/>
      <c r="N1" s="1130"/>
      <c r="O1" s="395"/>
    </row>
    <row r="2" spans="1:15" ht="21.75">
      <c r="A2" s="1130" t="str">
        <f>'سر برگ صفحات'!A2</f>
        <v>صورتهای مالی تلفیق گروه و شرکت</v>
      </c>
      <c r="B2" s="1130"/>
      <c r="C2" s="1130"/>
      <c r="D2" s="1130"/>
      <c r="E2" s="1130"/>
      <c r="F2" s="1130"/>
      <c r="G2" s="1130"/>
      <c r="H2" s="1130"/>
      <c r="I2" s="1130"/>
      <c r="J2" s="1130"/>
      <c r="K2" s="1130"/>
      <c r="L2" s="1130"/>
      <c r="M2" s="1130"/>
      <c r="N2" s="1130"/>
      <c r="O2" s="395"/>
    </row>
    <row r="3" spans="1:15" ht="21.75">
      <c r="A3" s="1130" t="s">
        <v>665</v>
      </c>
      <c r="B3" s="1130"/>
      <c r="C3" s="1130"/>
      <c r="D3" s="1130"/>
      <c r="E3" s="1130"/>
      <c r="F3" s="1130"/>
      <c r="G3" s="1130"/>
      <c r="H3" s="1130"/>
      <c r="I3" s="1130"/>
      <c r="J3" s="1130"/>
      <c r="K3" s="1130"/>
      <c r="L3" s="1130"/>
      <c r="M3" s="1130"/>
      <c r="N3" s="1130"/>
      <c r="O3" s="395"/>
    </row>
    <row r="4" spans="1:15" ht="21.75">
      <c r="A4" s="1130" t="str">
        <f>'سر برگ صفحات'!A18</f>
        <v xml:space="preserve"> دوره مالی منتهی به 29 اسفند 1400</v>
      </c>
      <c r="B4" s="1130"/>
      <c r="C4" s="1130"/>
      <c r="D4" s="1130"/>
      <c r="E4" s="1130"/>
      <c r="F4" s="1130"/>
      <c r="G4" s="1130"/>
      <c r="H4" s="1130"/>
      <c r="I4" s="1130"/>
      <c r="J4" s="1130"/>
      <c r="K4" s="1130"/>
      <c r="L4" s="1130"/>
      <c r="M4" s="1130"/>
      <c r="N4" s="1130"/>
      <c r="O4" s="395"/>
    </row>
    <row r="5" spans="1:15" s="98" customFormat="1" ht="15" customHeight="1">
      <c r="A5" s="177"/>
      <c r="B5" s="99"/>
      <c r="C5" s="99"/>
      <c r="D5" s="99"/>
      <c r="E5" s="99"/>
      <c r="F5" s="99"/>
      <c r="G5" s="99"/>
      <c r="H5" s="99"/>
      <c r="I5" s="99"/>
      <c r="J5" s="99"/>
      <c r="K5" s="99"/>
      <c r="L5" s="99"/>
      <c r="M5" s="99"/>
      <c r="N5" s="99"/>
      <c r="O5" s="99"/>
    </row>
    <row r="6" spans="1:15" s="391" customFormat="1" ht="84.75" customHeight="1" thickBot="1">
      <c r="A6" s="193"/>
      <c r="B6" s="392"/>
      <c r="C6" s="637" t="s">
        <v>20</v>
      </c>
      <c r="D6" s="728"/>
      <c r="E6" s="637" t="s">
        <v>21</v>
      </c>
      <c r="F6" s="728"/>
      <c r="G6" s="637" t="s">
        <v>22</v>
      </c>
      <c r="H6" s="728"/>
      <c r="I6" s="726" t="s">
        <v>530</v>
      </c>
      <c r="J6" s="728"/>
      <c r="K6" s="637" t="s">
        <v>482</v>
      </c>
      <c r="L6" s="728"/>
      <c r="M6" s="637" t="s">
        <v>23</v>
      </c>
    </row>
    <row r="7" spans="1:15" s="176" customFormat="1" ht="21.75">
      <c r="A7" s="353"/>
      <c r="B7" s="393"/>
      <c r="C7" s="647" t="s">
        <v>12</v>
      </c>
      <c r="D7" s="883"/>
      <c r="E7" s="647" t="s">
        <v>12</v>
      </c>
      <c r="F7" s="883"/>
      <c r="G7" s="647" t="s">
        <v>12</v>
      </c>
      <c r="H7" s="883"/>
      <c r="I7" s="647" t="s">
        <v>12</v>
      </c>
      <c r="J7" s="883"/>
      <c r="K7" s="647" t="s">
        <v>12</v>
      </c>
      <c r="L7" s="883"/>
      <c r="M7" s="647" t="s">
        <v>12</v>
      </c>
    </row>
    <row r="8" spans="1:15" ht="21.75">
      <c r="A8" s="350" t="s">
        <v>657</v>
      </c>
      <c r="B8" s="394"/>
      <c r="C8" s="389">
        <v>10000</v>
      </c>
      <c r="D8" s="851"/>
      <c r="E8" s="389">
        <v>1100</v>
      </c>
      <c r="F8" s="851"/>
      <c r="G8" s="389">
        <v>51130</v>
      </c>
      <c r="H8" s="851"/>
      <c r="I8" s="389">
        <v>62230</v>
      </c>
      <c r="J8" s="851"/>
      <c r="K8" s="389">
        <v>2407</v>
      </c>
      <c r="L8" s="851"/>
      <c r="M8" s="389">
        <f>I8+K8</f>
        <v>64637</v>
      </c>
      <c r="N8" s="52"/>
      <c r="O8" s="52"/>
    </row>
    <row r="9" spans="1:15" ht="22.5" hidden="1" thickBot="1">
      <c r="A9" s="350" t="s">
        <v>531</v>
      </c>
      <c r="B9" s="394"/>
      <c r="C9" s="852">
        <v>0</v>
      </c>
      <c r="D9" s="810"/>
      <c r="E9" s="852">
        <v>0</v>
      </c>
      <c r="F9" s="417"/>
      <c r="G9" s="852"/>
      <c r="H9" s="417"/>
      <c r="I9" s="852"/>
      <c r="J9" s="417"/>
      <c r="K9" s="852"/>
      <c r="L9" s="417"/>
      <c r="M9" s="852"/>
      <c r="N9" s="52"/>
      <c r="O9" s="52"/>
    </row>
    <row r="10" spans="1:15" ht="22.5" hidden="1" thickBot="1">
      <c r="A10" s="350" t="s">
        <v>534</v>
      </c>
      <c r="B10" s="394"/>
      <c r="C10" s="852">
        <v>0</v>
      </c>
      <c r="D10" s="810"/>
      <c r="E10" s="852">
        <v>0</v>
      </c>
      <c r="F10" s="417"/>
      <c r="G10" s="852">
        <f>SUM(G8:G9)</f>
        <v>51130</v>
      </c>
      <c r="H10" s="417"/>
      <c r="I10" s="852">
        <f>SUM(I8:I9)</f>
        <v>62230</v>
      </c>
      <c r="J10" s="417"/>
      <c r="K10" s="852">
        <f>SUM(K8:K9)</f>
        <v>2407</v>
      </c>
      <c r="L10" s="417"/>
      <c r="M10" s="852">
        <f>SUM(M8:M9)</f>
        <v>64637</v>
      </c>
      <c r="N10" s="52"/>
      <c r="O10" s="52"/>
    </row>
    <row r="11" spans="1:15" ht="18" customHeight="1">
      <c r="A11" s="350" t="s">
        <v>535</v>
      </c>
      <c r="B11" s="394"/>
      <c r="C11" s="388"/>
      <c r="D11" s="810"/>
      <c r="E11" s="388"/>
      <c r="F11" s="417"/>
      <c r="G11" s="388"/>
      <c r="H11" s="417"/>
      <c r="I11" s="388"/>
      <c r="J11" s="417"/>
      <c r="K11" s="388"/>
      <c r="L11" s="417"/>
      <c r="M11" s="388"/>
      <c r="N11" s="52"/>
      <c r="O11" s="52"/>
    </row>
    <row r="12" spans="1:15" ht="24" customHeight="1">
      <c r="A12" s="881" t="s">
        <v>568</v>
      </c>
      <c r="B12" s="702"/>
      <c r="C12" s="853">
        <v>0</v>
      </c>
      <c r="D12" s="854"/>
      <c r="E12" s="853">
        <v>0</v>
      </c>
      <c r="F12" s="855"/>
      <c r="G12" s="564">
        <v>21184</v>
      </c>
      <c r="H12" s="856"/>
      <c r="I12" s="564">
        <v>21184</v>
      </c>
      <c r="J12" s="856"/>
      <c r="K12" s="564">
        <v>2086</v>
      </c>
      <c r="L12" s="856"/>
      <c r="M12" s="564">
        <f>I12+K12</f>
        <v>23270</v>
      </c>
      <c r="N12" s="52"/>
      <c r="O12" s="52"/>
    </row>
    <row r="13" spans="1:15" ht="28.5" customHeight="1">
      <c r="A13" s="350" t="s">
        <v>675</v>
      </c>
      <c r="B13" s="394"/>
      <c r="C13" s="812">
        <v>0</v>
      </c>
      <c r="D13" s="810"/>
      <c r="E13" s="812">
        <v>0</v>
      </c>
      <c r="F13" s="417"/>
      <c r="G13" s="857">
        <v>-422</v>
      </c>
      <c r="H13" s="851"/>
      <c r="I13" s="857">
        <v>-422</v>
      </c>
      <c r="J13" s="857"/>
      <c r="K13" s="857">
        <v>-400</v>
      </c>
      <c r="L13" s="857"/>
      <c r="M13" s="857">
        <v>-822</v>
      </c>
      <c r="N13" s="52"/>
      <c r="O13" s="52"/>
    </row>
    <row r="14" spans="1:15" ht="28.5" customHeight="1">
      <c r="A14" s="350" t="s">
        <v>25</v>
      </c>
      <c r="B14" s="394"/>
      <c r="C14" s="812">
        <v>0</v>
      </c>
      <c r="D14" s="810"/>
      <c r="E14" s="388">
        <v>184</v>
      </c>
      <c r="F14" s="417"/>
      <c r="G14" s="857">
        <v>-184</v>
      </c>
      <c r="H14" s="851"/>
      <c r="I14" s="812">
        <v>0</v>
      </c>
      <c r="J14" s="851"/>
      <c r="K14" s="812">
        <v>0</v>
      </c>
      <c r="L14" s="851"/>
      <c r="M14" s="812">
        <v>0</v>
      </c>
      <c r="N14" s="52"/>
      <c r="O14" s="52"/>
    </row>
    <row r="15" spans="1:15" ht="21.75">
      <c r="A15" s="350" t="s">
        <v>533</v>
      </c>
      <c r="B15" s="394"/>
      <c r="C15" s="389">
        <v>290000</v>
      </c>
      <c r="D15" s="851"/>
      <c r="E15" s="858">
        <v>0</v>
      </c>
      <c r="F15" s="851"/>
      <c r="G15" s="859">
        <v>-48000</v>
      </c>
      <c r="H15" s="851"/>
      <c r="I15" s="818">
        <v>242000</v>
      </c>
      <c r="J15" s="851"/>
      <c r="K15" s="858">
        <v>0</v>
      </c>
      <c r="L15" s="851"/>
      <c r="M15" s="818">
        <v>242000</v>
      </c>
      <c r="N15" s="52"/>
      <c r="O15" s="52"/>
    </row>
    <row r="16" spans="1:15" ht="22.5" thickBot="1">
      <c r="A16" s="350" t="s">
        <v>676</v>
      </c>
      <c r="B16" s="394"/>
      <c r="C16" s="860">
        <f>C8+C13+C14+C15+C12</f>
        <v>300000</v>
      </c>
      <c r="D16" s="851"/>
      <c r="E16" s="860">
        <f>E8+E13+E14+E15+E12</f>
        <v>1284</v>
      </c>
      <c r="F16" s="851"/>
      <c r="G16" s="860">
        <f>G8+G13+G14+G15+G12</f>
        <v>23708</v>
      </c>
      <c r="H16" s="851"/>
      <c r="I16" s="860">
        <f>I8+I13+I14+I15+I12</f>
        <v>324992</v>
      </c>
      <c r="J16" s="851"/>
      <c r="K16" s="860">
        <f>K8+K13+K14+K15+K12</f>
        <v>4093</v>
      </c>
      <c r="L16" s="851"/>
      <c r="M16" s="860">
        <f>M8+M13+M14+M15+M12</f>
        <v>329085</v>
      </c>
    </row>
    <row r="17" spans="1:15" ht="21.75" hidden="1">
      <c r="A17" s="350" t="s">
        <v>536</v>
      </c>
      <c r="B17" s="394"/>
      <c r="C17" s="388">
        <v>0</v>
      </c>
      <c r="D17" s="810"/>
      <c r="E17" s="388">
        <v>0</v>
      </c>
      <c r="F17" s="810"/>
      <c r="G17" s="388">
        <v>0</v>
      </c>
      <c r="H17" s="810"/>
      <c r="I17" s="388">
        <v>0</v>
      </c>
      <c r="J17" s="810"/>
      <c r="K17" s="388">
        <v>0</v>
      </c>
      <c r="L17" s="810"/>
      <c r="M17" s="388">
        <v>0</v>
      </c>
    </row>
    <row r="18" spans="1:15" ht="21.75" hidden="1">
      <c r="A18" s="350" t="s">
        <v>532</v>
      </c>
      <c r="B18" s="394"/>
      <c r="C18" s="388">
        <v>0</v>
      </c>
      <c r="D18" s="810"/>
      <c r="E18" s="388">
        <v>0</v>
      </c>
      <c r="F18" s="417"/>
      <c r="G18" s="388">
        <v>0</v>
      </c>
      <c r="H18" s="417"/>
      <c r="I18" s="388">
        <v>0</v>
      </c>
      <c r="J18" s="417"/>
      <c r="K18" s="388">
        <v>0</v>
      </c>
      <c r="L18" s="417"/>
      <c r="M18" s="388">
        <v>0</v>
      </c>
      <c r="N18" s="52"/>
      <c r="O18" s="52"/>
    </row>
    <row r="19" spans="1:15" ht="21.75" hidden="1">
      <c r="A19" s="350" t="s">
        <v>533</v>
      </c>
      <c r="B19" s="394"/>
      <c r="C19" s="388">
        <v>0</v>
      </c>
      <c r="D19" s="810"/>
      <c r="E19" s="388">
        <v>0</v>
      </c>
      <c r="F19" s="417"/>
      <c r="G19" s="388">
        <v>0</v>
      </c>
      <c r="H19" s="417"/>
      <c r="I19" s="388">
        <v>0</v>
      </c>
      <c r="J19" s="417"/>
      <c r="K19" s="388">
        <v>0</v>
      </c>
      <c r="L19" s="417"/>
      <c r="M19" s="388">
        <v>0</v>
      </c>
      <c r="N19" s="52"/>
      <c r="O19" s="52"/>
    </row>
    <row r="20" spans="1:15" ht="22.5" hidden="1" thickBot="1">
      <c r="A20" s="350" t="s">
        <v>25</v>
      </c>
      <c r="B20" s="394"/>
      <c r="C20" s="852">
        <v>0</v>
      </c>
      <c r="D20" s="810"/>
      <c r="E20" s="852">
        <v>0</v>
      </c>
      <c r="F20" s="417"/>
      <c r="G20" s="852">
        <v>0</v>
      </c>
      <c r="H20" s="417"/>
      <c r="I20" s="852">
        <v>0</v>
      </c>
      <c r="J20" s="417"/>
      <c r="K20" s="852">
        <v>0</v>
      </c>
      <c r="L20" s="417"/>
      <c r="M20" s="852">
        <v>0</v>
      </c>
      <c r="N20" s="52"/>
      <c r="O20" s="52"/>
    </row>
    <row r="21" spans="1:15" ht="15" hidden="1" customHeight="1" thickBot="1">
      <c r="A21" s="350" t="s">
        <v>537</v>
      </c>
      <c r="B21" s="394"/>
      <c r="C21" s="852">
        <f>SUM(C17:C20)</f>
        <v>0</v>
      </c>
      <c r="D21" s="810"/>
      <c r="E21" s="852">
        <f>SUM(E17:E20)</f>
        <v>0</v>
      </c>
      <c r="F21" s="417"/>
      <c r="G21" s="852">
        <f>SUM(G17:G20)</f>
        <v>0</v>
      </c>
      <c r="H21" s="417"/>
      <c r="I21" s="852">
        <f>SUM(I17:I20)</f>
        <v>0</v>
      </c>
      <c r="J21" s="417"/>
      <c r="K21" s="852">
        <f>SUM(K17:K20)</f>
        <v>0</v>
      </c>
      <c r="L21" s="417"/>
      <c r="M21" s="852">
        <f>SUM(M17:M20)</f>
        <v>0</v>
      </c>
      <c r="N21" s="52"/>
      <c r="O21" s="52"/>
    </row>
    <row r="22" spans="1:15" ht="7.5" hidden="1" customHeight="1" thickTop="1">
      <c r="A22" s="350"/>
      <c r="B22" s="394"/>
      <c r="C22" s="388"/>
      <c r="D22" s="810"/>
      <c r="E22" s="388"/>
      <c r="F22" s="417"/>
      <c r="G22" s="388"/>
      <c r="H22" s="417"/>
      <c r="I22" s="388"/>
      <c r="J22" s="417"/>
      <c r="K22" s="388"/>
      <c r="L22" s="417"/>
      <c r="M22" s="388"/>
      <c r="N22" s="52"/>
      <c r="O22" s="52"/>
    </row>
    <row r="23" spans="1:15" ht="21.75" hidden="1">
      <c r="A23" s="350" t="s">
        <v>657</v>
      </c>
      <c r="B23" s="394"/>
      <c r="C23" s="389">
        <v>10000</v>
      </c>
      <c r="D23" s="851"/>
      <c r="E23" s="389">
        <v>1100</v>
      </c>
      <c r="F23" s="851"/>
      <c r="G23" s="389">
        <v>51130</v>
      </c>
      <c r="H23" s="851"/>
      <c r="I23" s="389">
        <v>62230</v>
      </c>
      <c r="J23" s="851"/>
      <c r="K23" s="389">
        <v>2407</v>
      </c>
      <c r="L23" s="851"/>
      <c r="M23" s="389">
        <f>I23+K23</f>
        <v>64637</v>
      </c>
      <c r="N23" s="52"/>
      <c r="O23" s="52"/>
    </row>
    <row r="24" spans="1:15" ht="18" hidden="1" customHeight="1">
      <c r="A24" s="397" t="s">
        <v>795</v>
      </c>
      <c r="B24" s="394"/>
      <c r="C24" s="388"/>
      <c r="D24" s="810"/>
      <c r="E24" s="388"/>
      <c r="F24" s="417"/>
      <c r="G24" s="388"/>
      <c r="H24" s="417"/>
      <c r="I24" s="388"/>
      <c r="J24" s="417"/>
      <c r="K24" s="388"/>
      <c r="L24" s="417"/>
      <c r="M24" s="388"/>
      <c r="N24" s="52"/>
      <c r="O24" s="52"/>
    </row>
    <row r="25" spans="1:15" ht="29.25" hidden="1" customHeight="1">
      <c r="A25" s="397" t="s">
        <v>790</v>
      </c>
      <c r="B25" s="394"/>
      <c r="C25" s="812">
        <v>0</v>
      </c>
      <c r="D25" s="810"/>
      <c r="E25" s="812">
        <v>0</v>
      </c>
      <c r="F25" s="417"/>
      <c r="G25" s="389">
        <v>18486</v>
      </c>
      <c r="H25" s="417"/>
      <c r="I25" s="389">
        <v>18486</v>
      </c>
      <c r="J25" s="417"/>
      <c r="K25" s="857">
        <v>1457</v>
      </c>
      <c r="L25" s="417"/>
      <c r="M25" s="389">
        <f>I25+K25</f>
        <v>19943</v>
      </c>
      <c r="N25" s="52"/>
      <c r="O25" s="52"/>
    </row>
    <row r="26" spans="1:15" ht="24.75" hidden="1" customHeight="1" thickBot="1">
      <c r="A26" s="350" t="s">
        <v>791</v>
      </c>
      <c r="B26" s="394"/>
      <c r="C26" s="812">
        <v>0</v>
      </c>
      <c r="D26" s="810"/>
      <c r="E26" s="812">
        <v>0</v>
      </c>
      <c r="F26" s="417"/>
      <c r="G26" s="389">
        <v>19943</v>
      </c>
      <c r="H26" s="417"/>
      <c r="I26" s="389">
        <v>19943</v>
      </c>
      <c r="J26" s="417"/>
      <c r="K26" s="857">
        <v>-1457</v>
      </c>
      <c r="L26" s="417"/>
      <c r="M26" s="389">
        <f>I26+K26</f>
        <v>18486</v>
      </c>
      <c r="N26" s="52"/>
      <c r="O26" s="52"/>
    </row>
    <row r="27" spans="1:15" ht="24.75" hidden="1" customHeight="1">
      <c r="A27" s="350" t="s">
        <v>675</v>
      </c>
      <c r="B27" s="394"/>
      <c r="C27" s="858">
        <v>0</v>
      </c>
      <c r="D27" s="810"/>
      <c r="E27" s="858">
        <v>0</v>
      </c>
      <c r="F27" s="417"/>
      <c r="G27" s="859">
        <v>-4422</v>
      </c>
      <c r="H27" s="417"/>
      <c r="I27" s="859">
        <v>-4422</v>
      </c>
      <c r="J27" s="417"/>
      <c r="K27" s="812">
        <f>-400</f>
        <v>-400</v>
      </c>
      <c r="L27" s="417"/>
      <c r="M27" s="812">
        <f>I27+K27</f>
        <v>-4822</v>
      </c>
      <c r="N27" s="52"/>
      <c r="O27" s="52"/>
    </row>
    <row r="28" spans="1:15" ht="23.25" hidden="1" customHeight="1" thickBot="1">
      <c r="A28" s="350" t="s">
        <v>793</v>
      </c>
      <c r="B28" s="394"/>
      <c r="C28" s="860">
        <f>C23+C25+C27</f>
        <v>10000</v>
      </c>
      <c r="D28" s="810"/>
      <c r="E28" s="860">
        <f>E23+E25+E27</f>
        <v>1100</v>
      </c>
      <c r="F28" s="417"/>
      <c r="G28" s="860">
        <f>G23+G25+G27</f>
        <v>65194</v>
      </c>
      <c r="H28" s="417"/>
      <c r="I28" s="860">
        <f>I23+I25+I27</f>
        <v>76294</v>
      </c>
      <c r="J28" s="417"/>
      <c r="K28" s="860">
        <f>K23+K25+K27</f>
        <v>3464</v>
      </c>
      <c r="L28" s="417"/>
      <c r="M28" s="860">
        <f>M23+M25+M27</f>
        <v>79758</v>
      </c>
      <c r="N28" s="52"/>
      <c r="O28" s="52"/>
    </row>
    <row r="29" spans="1:15" ht="6.75" customHeight="1" thickTop="1">
      <c r="A29" s="350"/>
      <c r="B29" s="394"/>
      <c r="C29" s="389"/>
      <c r="D29" s="810"/>
      <c r="E29" s="389"/>
      <c r="F29" s="417"/>
      <c r="G29" s="389"/>
      <c r="H29" s="417"/>
      <c r="I29" s="389"/>
      <c r="J29" s="417"/>
      <c r="K29" s="389"/>
      <c r="L29" s="417"/>
      <c r="M29" s="389"/>
      <c r="N29" s="52"/>
      <c r="O29" s="52"/>
    </row>
    <row r="30" spans="1:15" ht="26.25" customHeight="1">
      <c r="A30" s="350" t="s">
        <v>827</v>
      </c>
      <c r="B30" s="394"/>
      <c r="C30" s="389">
        <f t="shared" ref="C30:M30" si="0">C16</f>
        <v>300000</v>
      </c>
      <c r="D30" s="389">
        <f t="shared" si="0"/>
        <v>0</v>
      </c>
      <c r="E30" s="389">
        <f t="shared" si="0"/>
        <v>1284</v>
      </c>
      <c r="F30" s="389">
        <f t="shared" si="0"/>
        <v>0</v>
      </c>
      <c r="G30" s="389">
        <f t="shared" si="0"/>
        <v>23708</v>
      </c>
      <c r="H30" s="389">
        <f t="shared" si="0"/>
        <v>0</v>
      </c>
      <c r="I30" s="389">
        <f t="shared" si="0"/>
        <v>324992</v>
      </c>
      <c r="J30" s="389">
        <f t="shared" si="0"/>
        <v>0</v>
      </c>
      <c r="K30" s="389">
        <f t="shared" si="0"/>
        <v>4093</v>
      </c>
      <c r="L30" s="389">
        <f t="shared" si="0"/>
        <v>0</v>
      </c>
      <c r="M30" s="389">
        <f t="shared" si="0"/>
        <v>329085</v>
      </c>
      <c r="N30" s="52"/>
      <c r="O30" s="52"/>
    </row>
    <row r="31" spans="1:15" ht="21" customHeight="1">
      <c r="A31" s="882" t="s">
        <v>796</v>
      </c>
      <c r="B31" s="394"/>
      <c r="C31" s="388"/>
      <c r="D31" s="810"/>
      <c r="E31" s="388"/>
      <c r="F31" s="417"/>
      <c r="G31" s="388"/>
      <c r="H31" s="417"/>
      <c r="I31" s="388"/>
      <c r="J31" s="417"/>
      <c r="K31" s="388"/>
      <c r="L31" s="417"/>
      <c r="M31" s="388"/>
      <c r="N31" s="52"/>
      <c r="O31" s="52"/>
    </row>
    <row r="32" spans="1:15" ht="36">
      <c r="A32" s="230" t="s">
        <v>832</v>
      </c>
      <c r="B32" s="394"/>
      <c r="C32" s="812">
        <v>0</v>
      </c>
      <c r="D32" s="810"/>
      <c r="E32" s="812">
        <v>0</v>
      </c>
      <c r="F32" s="417"/>
      <c r="G32" s="857">
        <v>-106454</v>
      </c>
      <c r="H32" s="417"/>
      <c r="I32" s="857">
        <f>'سودوزيان تل'!E25</f>
        <v>0</v>
      </c>
      <c r="J32" s="417"/>
      <c r="K32" s="857">
        <f>'سودوزيان تل'!E26</f>
        <v>0</v>
      </c>
      <c r="L32" s="417"/>
      <c r="M32" s="857">
        <f>I32+K32</f>
        <v>0</v>
      </c>
      <c r="N32" s="52"/>
      <c r="O32" s="52"/>
    </row>
    <row r="33" spans="1:17" ht="26.25" customHeight="1">
      <c r="A33" s="350" t="s">
        <v>675</v>
      </c>
      <c r="B33" s="394"/>
      <c r="C33" s="812">
        <v>0</v>
      </c>
      <c r="D33" s="810"/>
      <c r="E33" s="812">
        <v>0</v>
      </c>
      <c r="F33" s="417"/>
      <c r="G33" s="812">
        <v>-368</v>
      </c>
      <c r="H33" s="417"/>
      <c r="I33" s="812">
        <v>-368</v>
      </c>
      <c r="J33" s="417"/>
      <c r="K33" s="812">
        <v>-208</v>
      </c>
      <c r="L33" s="417"/>
      <c r="M33" s="812">
        <f>I33+K33</f>
        <v>-576</v>
      </c>
      <c r="N33" s="52"/>
      <c r="O33" s="52"/>
    </row>
    <row r="34" spans="1:17" ht="21.75" hidden="1">
      <c r="A34" s="350" t="s">
        <v>26</v>
      </c>
      <c r="B34" s="394"/>
      <c r="C34" s="812">
        <v>0</v>
      </c>
      <c r="D34" s="810"/>
      <c r="E34" s="812">
        <v>0</v>
      </c>
      <c r="F34" s="417"/>
      <c r="G34" s="812">
        <v>0</v>
      </c>
      <c r="H34" s="417"/>
      <c r="I34" s="812">
        <v>0</v>
      </c>
      <c r="J34" s="417"/>
      <c r="K34" s="812">
        <v>0</v>
      </c>
      <c r="L34" s="417"/>
      <c r="M34" s="812">
        <f t="shared" ref="M34" si="1">I34+K34</f>
        <v>0</v>
      </c>
      <c r="N34" s="52"/>
      <c r="O34" s="52"/>
    </row>
    <row r="35" spans="1:17" ht="23.25" customHeight="1">
      <c r="A35" s="230" t="s">
        <v>830</v>
      </c>
      <c r="B35" s="394"/>
      <c r="C35" s="858">
        <v>0</v>
      </c>
      <c r="D35" s="810"/>
      <c r="E35" s="858">
        <v>0</v>
      </c>
      <c r="F35" s="417"/>
      <c r="G35" s="818">
        <v>7186</v>
      </c>
      <c r="H35" s="851"/>
      <c r="I35" s="859">
        <f>-2290-493-1244+11213</f>
        <v>7186</v>
      </c>
      <c r="J35" s="851"/>
      <c r="K35" s="859">
        <v>-1310</v>
      </c>
      <c r="L35" s="851"/>
      <c r="M35" s="858">
        <f>I35+K35</f>
        <v>5876</v>
      </c>
      <c r="N35" s="52"/>
      <c r="O35" s="52"/>
    </row>
    <row r="36" spans="1:17" ht="22.5" thickBot="1">
      <c r="A36" s="350" t="s">
        <v>562</v>
      </c>
      <c r="B36" s="394"/>
      <c r="C36" s="860">
        <f>SUM(C30:C35)</f>
        <v>300000</v>
      </c>
      <c r="D36" s="810"/>
      <c r="E36" s="860">
        <f>SUM(E30:E35)</f>
        <v>1284</v>
      </c>
      <c r="F36" s="417"/>
      <c r="G36" s="861">
        <v>-75927</v>
      </c>
      <c r="H36" s="417"/>
      <c r="I36" s="860">
        <f>SUM(I30:I35)+2</f>
        <v>331812</v>
      </c>
      <c r="J36" s="417"/>
      <c r="K36" s="860">
        <f>SUM(K30:K35)</f>
        <v>2575</v>
      </c>
      <c r="L36" s="417"/>
      <c r="M36" s="860">
        <f>SUM(M30:M35)+1</f>
        <v>334386</v>
      </c>
      <c r="N36" s="52"/>
      <c r="O36" s="52"/>
      <c r="Q36" s="849"/>
    </row>
    <row r="37" spans="1:17" ht="60.75" customHeight="1" thickTop="1">
      <c r="A37" s="30"/>
      <c r="B37" s="52"/>
      <c r="C37" s="52"/>
      <c r="D37" s="52"/>
      <c r="E37" s="52"/>
      <c r="F37" s="52"/>
      <c r="G37" s="52"/>
      <c r="H37" s="52"/>
      <c r="I37" s="52"/>
      <c r="J37" s="52"/>
      <c r="K37" s="52"/>
      <c r="L37" s="52"/>
      <c r="M37" s="52"/>
      <c r="N37" s="52"/>
      <c r="O37" s="52"/>
    </row>
    <row r="38" spans="1:17" ht="19.5">
      <c r="A38" s="1131" t="s">
        <v>720</v>
      </c>
      <c r="B38" s="1131"/>
      <c r="C38" s="1131"/>
      <c r="D38" s="1131"/>
      <c r="E38" s="1131"/>
      <c r="F38" s="1131"/>
      <c r="G38" s="1131"/>
      <c r="H38" s="1131"/>
      <c r="I38" s="1131"/>
      <c r="J38" s="1131"/>
      <c r="K38" s="1131"/>
      <c r="L38" s="1131"/>
      <c r="M38" s="1131"/>
      <c r="N38" s="52"/>
      <c r="O38" s="52"/>
      <c r="Q38" s="52"/>
    </row>
    <row r="39" spans="1:17" ht="84" customHeight="1">
      <c r="A39" s="30"/>
      <c r="B39" s="52"/>
      <c r="C39" s="52"/>
      <c r="D39" s="52"/>
      <c r="E39" s="52"/>
      <c r="F39" s="52"/>
      <c r="G39" s="52"/>
      <c r="H39" s="52"/>
      <c r="I39" s="52"/>
      <c r="J39" s="52"/>
      <c r="K39" s="52"/>
      <c r="L39" s="52"/>
      <c r="M39" s="52"/>
      <c r="N39" s="52"/>
      <c r="O39" s="52"/>
    </row>
    <row r="40" spans="1:17" ht="19.5">
      <c r="A40" s="1129">
        <v>4</v>
      </c>
      <c r="B40" s="1129"/>
      <c r="C40" s="1129"/>
      <c r="D40" s="1129"/>
      <c r="E40" s="1129"/>
      <c r="F40" s="1129"/>
      <c r="G40" s="1129"/>
      <c r="H40" s="1129"/>
      <c r="I40" s="1129"/>
      <c r="J40" s="1129"/>
      <c r="K40" s="1129"/>
      <c r="L40" s="1129"/>
      <c r="M40" s="1129"/>
      <c r="N40" s="1129"/>
      <c r="O40" s="1129"/>
    </row>
    <row r="41" spans="1:17">
      <c r="A41" s="30"/>
      <c r="B41" s="52"/>
      <c r="C41" s="52"/>
      <c r="D41" s="52"/>
      <c r="E41" s="52"/>
      <c r="F41" s="52"/>
      <c r="G41" s="52"/>
      <c r="H41" s="52"/>
      <c r="I41" s="52"/>
      <c r="J41" s="52"/>
      <c r="K41" s="52"/>
      <c r="L41" s="52"/>
      <c r="M41" s="52"/>
      <c r="N41" s="52"/>
      <c r="O41" s="52"/>
    </row>
    <row r="42" spans="1:17">
      <c r="A42" s="30"/>
      <c r="B42" s="52"/>
      <c r="C42" s="52"/>
      <c r="D42" s="52"/>
      <c r="E42" s="52"/>
      <c r="F42" s="52"/>
      <c r="G42" s="52"/>
      <c r="H42" s="52"/>
      <c r="I42" s="52"/>
      <c r="J42" s="52"/>
      <c r="K42" s="52"/>
      <c r="L42" s="52"/>
      <c r="M42" s="52"/>
      <c r="N42" s="52"/>
      <c r="O42" s="52"/>
    </row>
    <row r="43" spans="1:17" ht="3" customHeight="1">
      <c r="A43" s="30"/>
      <c r="B43" s="52"/>
      <c r="C43" s="52"/>
      <c r="D43" s="52"/>
      <c r="E43" s="52"/>
      <c r="F43" s="52"/>
      <c r="G43" s="52"/>
      <c r="H43" s="52"/>
      <c r="I43" s="52"/>
      <c r="J43" s="52"/>
      <c r="K43" s="52"/>
      <c r="L43" s="52"/>
      <c r="M43" s="52"/>
      <c r="N43" s="52"/>
      <c r="O43" s="52"/>
    </row>
    <row r="44" spans="1:17">
      <c r="A44" s="30"/>
      <c r="B44" s="52"/>
      <c r="C44" s="52"/>
      <c r="D44" s="52"/>
      <c r="E44" s="52"/>
      <c r="F44" s="52"/>
      <c r="G44" s="52"/>
      <c r="H44" s="52"/>
      <c r="I44" s="52"/>
      <c r="J44" s="52"/>
      <c r="K44" s="52"/>
      <c r="L44" s="52"/>
      <c r="M44" s="52"/>
      <c r="N44" s="52"/>
      <c r="O44" s="52"/>
    </row>
    <row r="45" spans="1:17">
      <c r="A45" s="30"/>
      <c r="B45" s="52"/>
      <c r="C45" s="52"/>
      <c r="D45" s="52"/>
      <c r="E45" s="52"/>
      <c r="F45" s="52"/>
      <c r="G45" s="52"/>
      <c r="H45" s="52"/>
      <c r="I45" s="52"/>
      <c r="J45" s="52"/>
      <c r="K45" s="52"/>
      <c r="L45" s="52"/>
      <c r="M45" s="52"/>
      <c r="N45" s="52"/>
      <c r="O45" s="52"/>
    </row>
    <row r="46" spans="1:17">
      <c r="A46" s="30"/>
      <c r="B46" s="52"/>
      <c r="C46" s="52"/>
      <c r="D46" s="52"/>
      <c r="E46" s="52"/>
      <c r="F46" s="52"/>
      <c r="G46" s="52"/>
      <c r="H46" s="52"/>
      <c r="I46" s="52"/>
      <c r="J46" s="52"/>
      <c r="K46" s="52"/>
      <c r="L46" s="52"/>
      <c r="M46" s="52"/>
      <c r="N46" s="52"/>
      <c r="O46" s="52"/>
    </row>
    <row r="47" spans="1:17">
      <c r="A47" s="30"/>
      <c r="B47" s="52"/>
      <c r="C47" s="52"/>
      <c r="D47" s="52"/>
      <c r="E47" s="52"/>
      <c r="F47" s="52"/>
      <c r="G47" s="52"/>
      <c r="H47" s="52"/>
      <c r="I47" s="52"/>
      <c r="J47" s="52"/>
      <c r="K47" s="52"/>
      <c r="L47" s="52"/>
      <c r="M47" s="52"/>
      <c r="N47" s="52"/>
      <c r="O47" s="52"/>
    </row>
    <row r="48" spans="1:17">
      <c r="A48" s="30"/>
      <c r="B48" s="52"/>
      <c r="C48" s="52"/>
      <c r="D48" s="52"/>
      <c r="E48" s="52"/>
      <c r="F48" s="52"/>
      <c r="G48" s="52"/>
      <c r="H48" s="52"/>
      <c r="I48" s="52"/>
      <c r="J48" s="52"/>
      <c r="K48" s="52"/>
      <c r="L48" s="52"/>
      <c r="M48" s="52"/>
      <c r="N48" s="52"/>
      <c r="O48" s="52"/>
    </row>
    <row r="49" spans="1:15">
      <c r="A49" s="30"/>
      <c r="B49" s="52"/>
      <c r="C49" s="52"/>
      <c r="D49" s="52"/>
      <c r="E49" s="52"/>
      <c r="F49" s="52"/>
      <c r="G49" s="52"/>
      <c r="H49" s="52"/>
      <c r="I49" s="52"/>
      <c r="J49" s="52"/>
      <c r="K49" s="52"/>
      <c r="L49" s="52"/>
      <c r="M49" s="52"/>
      <c r="N49" s="52"/>
      <c r="O49" s="52"/>
    </row>
    <row r="50" spans="1:15">
      <c r="A50" s="30"/>
      <c r="B50" s="52"/>
      <c r="C50" s="52"/>
      <c r="D50" s="52"/>
      <c r="E50" s="52"/>
      <c r="F50" s="52"/>
      <c r="G50" s="52"/>
      <c r="H50" s="52"/>
      <c r="I50" s="52"/>
      <c r="J50" s="52"/>
      <c r="K50" s="52"/>
      <c r="L50" s="52"/>
      <c r="M50" s="52"/>
      <c r="N50" s="52"/>
      <c r="O50" s="52"/>
    </row>
    <row r="51" spans="1:15">
      <c r="A51" s="30"/>
      <c r="B51" s="52"/>
      <c r="C51" s="52"/>
      <c r="D51" s="52"/>
      <c r="E51" s="52"/>
      <c r="F51" s="52"/>
      <c r="G51" s="52"/>
      <c r="H51" s="52"/>
      <c r="I51" s="52"/>
      <c r="J51" s="52"/>
      <c r="K51" s="52"/>
      <c r="L51" s="52"/>
      <c r="M51" s="52"/>
      <c r="N51" s="52"/>
      <c r="O51" s="52"/>
    </row>
    <row r="52" spans="1:15">
      <c r="A52" s="30"/>
      <c r="B52" s="52"/>
      <c r="C52" s="52"/>
      <c r="D52" s="52"/>
      <c r="E52" s="52"/>
      <c r="F52" s="52"/>
      <c r="G52" s="52"/>
      <c r="H52" s="52"/>
      <c r="I52" s="52"/>
      <c r="J52" s="52"/>
      <c r="K52" s="52"/>
      <c r="L52" s="52"/>
      <c r="M52" s="52"/>
      <c r="N52" s="52"/>
      <c r="O52" s="52"/>
    </row>
    <row r="53" spans="1:15">
      <c r="A53" s="30"/>
      <c r="B53" s="52"/>
      <c r="C53" s="52"/>
      <c r="D53" s="52"/>
      <c r="E53" s="52"/>
      <c r="F53" s="52"/>
      <c r="G53" s="52"/>
      <c r="H53" s="52"/>
      <c r="I53" s="52"/>
      <c r="J53" s="52"/>
      <c r="K53" s="52"/>
      <c r="L53" s="52"/>
      <c r="M53" s="52"/>
      <c r="N53" s="52"/>
      <c r="O53" s="52"/>
    </row>
    <row r="54" spans="1:15">
      <c r="A54" s="30"/>
      <c r="B54" s="52"/>
      <c r="C54" s="52"/>
      <c r="D54" s="52"/>
      <c r="E54" s="52"/>
      <c r="F54" s="52"/>
      <c r="G54" s="52"/>
      <c r="H54" s="52"/>
      <c r="I54" s="52"/>
      <c r="J54" s="52"/>
      <c r="K54" s="52"/>
      <c r="L54" s="52"/>
      <c r="M54" s="52"/>
      <c r="N54" s="52"/>
      <c r="O54" s="52"/>
    </row>
    <row r="55" spans="1:15">
      <c r="A55" s="30"/>
      <c r="B55" s="52"/>
      <c r="C55" s="52"/>
      <c r="D55" s="52"/>
      <c r="E55" s="52"/>
      <c r="F55" s="52"/>
      <c r="G55" s="52"/>
      <c r="H55" s="52"/>
      <c r="I55" s="52"/>
      <c r="J55" s="52"/>
      <c r="K55" s="52"/>
      <c r="L55" s="52"/>
      <c r="M55" s="52"/>
      <c r="N55" s="52"/>
      <c r="O55" s="52"/>
    </row>
    <row r="56" spans="1:15">
      <c r="A56" s="30"/>
      <c r="B56" s="52"/>
      <c r="C56" s="52"/>
      <c r="D56" s="52"/>
      <c r="E56" s="52"/>
      <c r="F56" s="52"/>
      <c r="G56" s="52"/>
      <c r="H56" s="52"/>
      <c r="I56" s="52"/>
      <c r="J56" s="52"/>
      <c r="K56" s="52"/>
      <c r="L56" s="52"/>
      <c r="M56" s="52"/>
      <c r="N56" s="52"/>
      <c r="O56" s="52"/>
    </row>
  </sheetData>
  <mergeCells count="6">
    <mergeCell ref="A40:O40"/>
    <mergeCell ref="A4:N4"/>
    <mergeCell ref="A3:N3"/>
    <mergeCell ref="A1:N1"/>
    <mergeCell ref="A2:N2"/>
    <mergeCell ref="A38:M38"/>
  </mergeCells>
  <pageMargins left="0.39370078740157499" right="0.78740157480314998" top="0.39370078740157499" bottom="0.39370078740157499" header="0.31496062992126" footer="0.31496062992126"/>
  <pageSetup paperSize="9" scale="9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Q89"/>
  <sheetViews>
    <sheetView rightToLeft="1" view="pageBreakPreview" topLeftCell="A22" zoomScaleSheetLayoutView="100" workbookViewId="0">
      <selection activeCell="F15" sqref="F15"/>
    </sheetView>
  </sheetViews>
  <sheetFormatPr defaultColWidth="2.125" defaultRowHeight="24.75"/>
  <cols>
    <col min="1" max="1" width="2" style="54" customWidth="1"/>
    <col min="2" max="2" width="53" style="368" customWidth="1"/>
    <col min="3" max="3" width="1" style="368" customWidth="1"/>
    <col min="4" max="4" width="7.625" style="368" customWidth="1"/>
    <col min="5" max="5" width="1" style="368" customWidth="1"/>
    <col min="6" max="6" width="13.875" style="377" customWidth="1"/>
    <col min="7" max="7" width="0.625" style="377" customWidth="1"/>
    <col min="8" max="8" width="11.5" style="377" hidden="1" customWidth="1"/>
    <col min="9" max="9" width="1.5" style="377" customWidth="1"/>
    <col min="10" max="10" width="14.5" style="377" customWidth="1"/>
    <col min="11" max="11" width="0.625" style="377" customWidth="1"/>
    <col min="12" max="13" width="9" style="54" customWidth="1"/>
    <col min="14" max="14" width="14.875" style="54" hidden="1" customWidth="1"/>
    <col min="15" max="15" width="13.875" style="826" customWidth="1"/>
    <col min="16" max="240" width="9" style="54" customWidth="1"/>
    <col min="241" max="241" width="2.875" style="54" customWidth="1"/>
    <col min="242" max="242" width="21.625" style="54" customWidth="1"/>
    <col min="243" max="243" width="2.125" style="54" customWidth="1"/>
    <col min="244" max="244" width="7.875" style="54" customWidth="1"/>
    <col min="245" max="245" width="2.125" style="54" customWidth="1"/>
    <col min="246" max="246" width="12.625" style="54" customWidth="1"/>
    <col min="247" max="247" width="2.125" style="54" customWidth="1"/>
    <col min="248" max="248" width="12.625" style="54" customWidth="1"/>
    <col min="249" max="249" width="2.125" style="54" customWidth="1"/>
    <col min="250" max="250" width="23.625" style="54" customWidth="1"/>
    <col min="251" max="251" width="2.125" style="54" customWidth="1"/>
    <col min="252" max="252" width="7.125" style="54" customWidth="1"/>
    <col min="253" max="253" width="2.125" style="54" customWidth="1"/>
    <col min="254" max="254" width="12.625" style="54" customWidth="1"/>
    <col min="255" max="16384" width="2.125" style="54"/>
  </cols>
  <sheetData>
    <row r="1" spans="1:15">
      <c r="A1" s="1109" t="str">
        <f>'سر برگ صفحات'!A1</f>
        <v>شرکت نمونه (سهامی خاص)</v>
      </c>
      <c r="B1" s="1109"/>
      <c r="C1" s="1109"/>
      <c r="D1" s="1109"/>
      <c r="E1" s="1109"/>
      <c r="F1" s="1109"/>
      <c r="G1" s="1109"/>
      <c r="H1" s="1109"/>
      <c r="I1" s="1109"/>
      <c r="J1" s="1109"/>
      <c r="K1" s="305"/>
    </row>
    <row r="2" spans="1:15">
      <c r="A2" s="1109" t="str">
        <f>'سر برگ صفحات'!A2</f>
        <v>صورتهای مالی تلفیق گروه و شرکت</v>
      </c>
      <c r="B2" s="1109"/>
      <c r="C2" s="1109"/>
      <c r="D2" s="1109"/>
      <c r="E2" s="1109"/>
      <c r="F2" s="1109"/>
      <c r="G2" s="1109"/>
      <c r="H2" s="1109"/>
      <c r="I2" s="1109"/>
      <c r="J2" s="1109"/>
      <c r="K2" s="305"/>
    </row>
    <row r="3" spans="1:15">
      <c r="A3" s="1109" t="s">
        <v>663</v>
      </c>
      <c r="B3" s="1109"/>
      <c r="C3" s="1109"/>
      <c r="D3" s="1109"/>
      <c r="E3" s="1109"/>
      <c r="F3" s="1109"/>
      <c r="G3" s="1109"/>
      <c r="H3" s="1109"/>
      <c r="I3" s="1109"/>
      <c r="J3" s="1109"/>
      <c r="K3" s="305"/>
    </row>
    <row r="4" spans="1:15">
      <c r="A4" s="1109" t="str">
        <f>'سر برگ صفحات'!A18</f>
        <v xml:space="preserve"> دوره مالی منتهی به 29 اسفند 1400</v>
      </c>
      <c r="B4" s="1109"/>
      <c r="C4" s="1109"/>
      <c r="D4" s="1109"/>
      <c r="E4" s="1109"/>
      <c r="F4" s="1109"/>
      <c r="G4" s="1109"/>
      <c r="H4" s="1109"/>
      <c r="I4" s="1109"/>
      <c r="J4" s="1109"/>
      <c r="K4" s="305"/>
    </row>
    <row r="5" spans="1:15" ht="36.75" customHeight="1">
      <c r="A5" s="305"/>
      <c r="B5" s="305"/>
      <c r="C5" s="305"/>
      <c r="D5" s="305"/>
      <c r="E5" s="305"/>
      <c r="F5" s="305"/>
      <c r="G5" s="305"/>
      <c r="H5" s="305"/>
      <c r="I5" s="305"/>
      <c r="J5" s="305"/>
      <c r="K5" s="305"/>
    </row>
    <row r="6" spans="1:15" s="365" customFormat="1" ht="54" customHeight="1" thickBot="1">
      <c r="A6" s="363"/>
      <c r="B6" s="367"/>
      <c r="C6" s="368"/>
      <c r="D6" s="306" t="s">
        <v>11</v>
      </c>
      <c r="E6" s="368"/>
      <c r="F6" s="208" t="str">
        <f>'سر برگ صفحات'!A12</f>
        <v>دوره مالی منتهی به 1400/12/29</v>
      </c>
      <c r="G6" s="730"/>
      <c r="H6" s="208" t="str">
        <f>'سر برگ صفحات'!A13</f>
        <v xml:space="preserve"> 6 ماهه منتهی به 1399/06/31</v>
      </c>
      <c r="I6" s="193"/>
      <c r="J6" s="306" t="s">
        <v>553</v>
      </c>
      <c r="K6" s="370"/>
      <c r="N6" s="365" t="s">
        <v>554</v>
      </c>
      <c r="O6" s="827"/>
    </row>
    <row r="7" spans="1:15" ht="12.6" customHeight="1">
      <c r="A7" s="78"/>
      <c r="B7" s="371"/>
      <c r="D7" s="367"/>
      <c r="F7" s="203" t="s">
        <v>314</v>
      </c>
      <c r="G7" s="203"/>
      <c r="H7" s="203" t="s">
        <v>314</v>
      </c>
      <c r="I7" s="203"/>
      <c r="J7" s="203" t="s">
        <v>314</v>
      </c>
      <c r="K7" s="305"/>
      <c r="O7" s="827"/>
    </row>
    <row r="8" spans="1:15" s="365" customFormat="1">
      <c r="A8" s="363"/>
      <c r="B8" s="366" t="s">
        <v>484</v>
      </c>
      <c r="C8" s="380"/>
      <c r="D8" s="212"/>
      <c r="E8" s="380"/>
      <c r="F8" s="212"/>
      <c r="G8" s="381"/>
      <c r="H8" s="314"/>
      <c r="I8" s="314"/>
      <c r="J8" s="314"/>
      <c r="K8" s="369"/>
      <c r="O8" s="827"/>
    </row>
    <row r="9" spans="1:15">
      <c r="A9" s="78"/>
      <c r="B9" s="192" t="s">
        <v>404</v>
      </c>
      <c r="C9" s="380"/>
      <c r="D9" s="193">
        <v>25</v>
      </c>
      <c r="E9" s="380"/>
      <c r="F9" s="357" t="e">
        <f>#REF!</f>
        <v>#REF!</v>
      </c>
      <c r="G9" s="382"/>
      <c r="H9" s="357" t="e">
        <f>#REF!</f>
        <v>#REF!</v>
      </c>
      <c r="I9" s="357"/>
      <c r="J9" s="357" t="e">
        <f>#REF!</f>
        <v>#REF!</v>
      </c>
      <c r="K9" s="372"/>
      <c r="N9" s="357">
        <f>132377+35746</f>
        <v>168123</v>
      </c>
      <c r="O9" s="827"/>
    </row>
    <row r="10" spans="1:15">
      <c r="A10" s="78"/>
      <c r="B10" s="192" t="s">
        <v>485</v>
      </c>
      <c r="C10" s="380"/>
      <c r="D10" s="193"/>
      <c r="E10" s="380"/>
      <c r="F10" s="357">
        <v>-5387</v>
      </c>
      <c r="G10" s="383"/>
      <c r="H10" s="357">
        <v>-6246</v>
      </c>
      <c r="I10" s="357"/>
      <c r="J10" s="357">
        <v>-6297</v>
      </c>
      <c r="K10" s="373"/>
      <c r="N10" s="357">
        <v>-4959</v>
      </c>
      <c r="O10" s="827"/>
    </row>
    <row r="11" spans="1:15" ht="25.5" hidden="1" thickBot="1">
      <c r="A11" s="78"/>
      <c r="B11" s="314" t="s">
        <v>486</v>
      </c>
      <c r="C11" s="380"/>
      <c r="D11" s="193"/>
      <c r="E11" s="380"/>
      <c r="F11" s="316">
        <v>0</v>
      </c>
      <c r="G11" s="383"/>
      <c r="H11" s="316">
        <v>0</v>
      </c>
      <c r="I11" s="316"/>
      <c r="J11" s="316">
        <v>0</v>
      </c>
      <c r="K11" s="374"/>
      <c r="N11" s="357">
        <v>0</v>
      </c>
      <c r="O11" s="827"/>
    </row>
    <row r="12" spans="1:15">
      <c r="A12" s="78"/>
      <c r="B12" s="192" t="s">
        <v>487</v>
      </c>
      <c r="C12" s="380"/>
      <c r="D12" s="193"/>
      <c r="E12" s="380"/>
      <c r="F12" s="819" t="e">
        <f>SUM(F9:F11)</f>
        <v>#REF!</v>
      </c>
      <c r="G12" s="383"/>
      <c r="H12" s="819">
        <v>-160807</v>
      </c>
      <c r="I12" s="357"/>
      <c r="J12" s="819" t="e">
        <f>SUM(J9:J11)</f>
        <v>#REF!</v>
      </c>
      <c r="K12" s="374"/>
      <c r="N12" s="357">
        <f>132377+30787</f>
        <v>163164</v>
      </c>
      <c r="O12" s="827"/>
    </row>
    <row r="13" spans="1:15" ht="22.5" customHeight="1">
      <c r="A13" s="78"/>
      <c r="B13" s="366" t="s">
        <v>488</v>
      </c>
      <c r="C13" s="380"/>
      <c r="D13" s="212"/>
      <c r="E13" s="380"/>
      <c r="F13" s="316"/>
      <c r="G13" s="383"/>
      <c r="H13" s="316"/>
      <c r="I13" s="316"/>
      <c r="J13" s="316"/>
      <c r="K13" s="374"/>
      <c r="N13" s="357"/>
      <c r="O13" s="827"/>
    </row>
    <row r="14" spans="1:15">
      <c r="A14" s="78"/>
      <c r="B14" s="192" t="s">
        <v>489</v>
      </c>
      <c r="C14" s="380"/>
      <c r="D14" s="193"/>
      <c r="E14" s="380"/>
      <c r="F14" s="357">
        <v>-1729</v>
      </c>
      <c r="G14" s="383"/>
      <c r="H14" s="357">
        <v>-212532</v>
      </c>
      <c r="I14" s="357"/>
      <c r="J14" s="357">
        <v>-2775</v>
      </c>
      <c r="K14" s="374"/>
      <c r="N14" s="357">
        <f>(719+1010) *-1</f>
        <v>-1729</v>
      </c>
      <c r="O14" s="827"/>
    </row>
    <row r="15" spans="1:15">
      <c r="A15" s="78"/>
      <c r="B15" s="192" t="s">
        <v>854</v>
      </c>
      <c r="C15" s="380"/>
      <c r="D15" s="193"/>
      <c r="E15" s="380"/>
      <c r="F15" s="357">
        <v>1465</v>
      </c>
      <c r="G15" s="383"/>
      <c r="H15" s="357">
        <v>278322</v>
      </c>
      <c r="I15" s="357"/>
      <c r="J15" s="316">
        <v>68322</v>
      </c>
      <c r="K15" s="374"/>
      <c r="N15" s="357">
        <v>146</v>
      </c>
      <c r="O15" s="827"/>
    </row>
    <row r="16" spans="1:15">
      <c r="A16" s="78"/>
      <c r="B16" s="192" t="s">
        <v>490</v>
      </c>
      <c r="C16" s="380"/>
      <c r="D16" s="193"/>
      <c r="E16" s="380"/>
      <c r="F16" s="357">
        <v>0</v>
      </c>
      <c r="G16" s="381"/>
      <c r="H16" s="357">
        <v>0</v>
      </c>
      <c r="I16" s="357"/>
      <c r="J16" s="357">
        <v>-135</v>
      </c>
      <c r="K16" s="369"/>
      <c r="N16" s="357">
        <v>0</v>
      </c>
      <c r="O16" s="827"/>
    </row>
    <row r="17" spans="1:17">
      <c r="A17" s="78"/>
      <c r="B17" s="192" t="s">
        <v>677</v>
      </c>
      <c r="C17" s="380"/>
      <c r="D17" s="193"/>
      <c r="E17" s="380"/>
      <c r="F17" s="357">
        <v>0</v>
      </c>
      <c r="G17" s="381"/>
      <c r="H17" s="357">
        <v>0</v>
      </c>
      <c r="I17" s="357"/>
      <c r="J17" s="357">
        <v>-5</v>
      </c>
      <c r="K17" s="369"/>
      <c r="N17" s="357"/>
      <c r="O17" s="827"/>
    </row>
    <row r="18" spans="1:17">
      <c r="A18" s="78"/>
      <c r="B18" s="314" t="s">
        <v>491</v>
      </c>
      <c r="C18" s="380"/>
      <c r="D18" s="193"/>
      <c r="E18" s="380"/>
      <c r="F18" s="357">
        <v>6262</v>
      </c>
      <c r="G18" s="383"/>
      <c r="H18" s="357">
        <v>21144</v>
      </c>
      <c r="I18" s="357"/>
      <c r="J18" s="357">
        <v>2348</v>
      </c>
      <c r="K18" s="374"/>
      <c r="N18" s="357">
        <v>1566</v>
      </c>
      <c r="O18" s="827"/>
    </row>
    <row r="19" spans="1:17">
      <c r="A19" s="78"/>
      <c r="B19" s="314" t="s">
        <v>833</v>
      </c>
      <c r="C19" s="380"/>
      <c r="D19" s="193"/>
      <c r="E19" s="380"/>
      <c r="F19" s="357">
        <v>232</v>
      </c>
      <c r="G19" s="383"/>
      <c r="H19" s="357">
        <v>0</v>
      </c>
      <c r="I19" s="381"/>
      <c r="J19" s="357">
        <v>0</v>
      </c>
      <c r="K19" s="374"/>
      <c r="N19" s="357"/>
      <c r="O19" s="827"/>
    </row>
    <row r="20" spans="1:17">
      <c r="A20" s="78"/>
      <c r="B20" s="314" t="s">
        <v>492</v>
      </c>
      <c r="C20" s="380"/>
      <c r="D20" s="193"/>
      <c r="E20" s="380"/>
      <c r="F20" s="357">
        <v>-30000</v>
      </c>
      <c r="G20" s="383"/>
      <c r="H20" s="357">
        <v>-16671</v>
      </c>
      <c r="I20" s="357"/>
      <c r="J20" s="357">
        <v>-10000</v>
      </c>
      <c r="K20" s="373"/>
      <c r="N20" s="357">
        <f>7845-30000</f>
        <v>-22155</v>
      </c>
      <c r="O20" s="827"/>
    </row>
    <row r="21" spans="1:17">
      <c r="A21" s="78"/>
      <c r="B21" s="314" t="s">
        <v>493</v>
      </c>
      <c r="C21" s="380"/>
      <c r="D21" s="193"/>
      <c r="E21" s="380"/>
      <c r="F21" s="357">
        <v>0</v>
      </c>
      <c r="G21" s="383"/>
      <c r="H21" s="634">
        <v>-10000</v>
      </c>
      <c r="I21" s="634"/>
      <c r="J21" s="820">
        <v>18580</v>
      </c>
      <c r="K21" s="373"/>
      <c r="N21" s="54">
        <v>0</v>
      </c>
      <c r="O21" s="827"/>
    </row>
    <row r="22" spans="1:17">
      <c r="A22" s="78"/>
      <c r="B22" s="314" t="s">
        <v>494</v>
      </c>
      <c r="C22" s="380"/>
      <c r="D22" s="193"/>
      <c r="E22" s="380"/>
      <c r="F22" s="819">
        <f>SUM(F14:F21)</f>
        <v>-23770</v>
      </c>
      <c r="G22" s="383"/>
      <c r="H22" s="819">
        <v>60263</v>
      </c>
      <c r="I22" s="357"/>
      <c r="J22" s="356">
        <f>SUM(J14:J21)</f>
        <v>76335</v>
      </c>
      <c r="K22" s="373"/>
      <c r="N22" s="357">
        <f>6981-29152</f>
        <v>-22171</v>
      </c>
      <c r="O22" s="827"/>
    </row>
    <row r="23" spans="1:17">
      <c r="A23" s="78"/>
      <c r="B23" s="351" t="s">
        <v>495</v>
      </c>
      <c r="C23" s="380"/>
      <c r="D23" s="193"/>
      <c r="E23" s="380"/>
      <c r="F23" s="423" t="e">
        <f>F22+F12</f>
        <v>#REF!</v>
      </c>
      <c r="G23" s="383"/>
      <c r="H23" s="423">
        <v>-100544</v>
      </c>
      <c r="I23" s="423"/>
      <c r="J23" s="423">
        <v>263204</v>
      </c>
      <c r="K23" s="373"/>
      <c r="N23" s="357">
        <f>139358+1635</f>
        <v>140993</v>
      </c>
      <c r="O23" s="827"/>
    </row>
    <row r="24" spans="1:17">
      <c r="A24" s="78"/>
      <c r="B24" s="314" t="s">
        <v>496</v>
      </c>
      <c r="C24" s="380"/>
      <c r="D24" s="212"/>
      <c r="E24" s="380"/>
      <c r="F24" s="357"/>
      <c r="G24" s="383"/>
      <c r="H24" s="357"/>
      <c r="I24" s="635"/>
      <c r="J24" s="357"/>
      <c r="K24" s="373"/>
      <c r="N24" s="54">
        <v>0</v>
      </c>
      <c r="O24" s="827"/>
    </row>
    <row r="25" spans="1:17">
      <c r="A25" s="78"/>
      <c r="B25" s="314" t="s">
        <v>658</v>
      </c>
      <c r="C25" s="380"/>
      <c r="D25" s="212"/>
      <c r="E25" s="380"/>
      <c r="F25" s="357">
        <v>0</v>
      </c>
      <c r="G25" s="383"/>
      <c r="H25" s="357">
        <v>0</v>
      </c>
      <c r="I25" s="635"/>
      <c r="J25" s="357">
        <v>130000</v>
      </c>
      <c r="K25" s="373"/>
      <c r="N25" s="54">
        <v>0</v>
      </c>
      <c r="O25" s="827"/>
      <c r="Q25" s="86"/>
    </row>
    <row r="26" spans="1:17">
      <c r="A26" s="78"/>
      <c r="B26" s="192" t="s">
        <v>834</v>
      </c>
      <c r="C26" s="380"/>
      <c r="D26" s="212"/>
      <c r="E26" s="380"/>
      <c r="F26" s="357">
        <v>-1790</v>
      </c>
      <c r="G26" s="384"/>
      <c r="H26" s="357">
        <v>0</v>
      </c>
      <c r="I26" s="357"/>
      <c r="J26" s="357">
        <v>0</v>
      </c>
      <c r="K26" s="375"/>
      <c r="N26" s="54">
        <v>0</v>
      </c>
      <c r="O26" s="827"/>
    </row>
    <row r="27" spans="1:17">
      <c r="A27" s="78"/>
      <c r="B27" s="192" t="s">
        <v>498</v>
      </c>
      <c r="C27" s="380"/>
      <c r="D27" s="212"/>
      <c r="E27" s="380"/>
      <c r="F27" s="357">
        <v>-208</v>
      </c>
      <c r="G27" s="383"/>
      <c r="H27" s="357">
        <v>-400</v>
      </c>
      <c r="I27" s="357"/>
      <c r="J27" s="357">
        <v>0</v>
      </c>
      <c r="K27" s="376"/>
      <c r="N27" s="357">
        <v>-2085</v>
      </c>
      <c r="O27" s="827"/>
    </row>
    <row r="28" spans="1:17">
      <c r="A28" s="78"/>
      <c r="B28" s="314" t="s">
        <v>499</v>
      </c>
      <c r="C28" s="380"/>
      <c r="D28" s="193"/>
      <c r="E28" s="380"/>
      <c r="F28" s="819">
        <f>SUM(F25:F27)</f>
        <v>-1998</v>
      </c>
      <c r="G28" s="383"/>
      <c r="H28" s="819">
        <v>-400</v>
      </c>
      <c r="I28" s="357"/>
      <c r="J28" s="819">
        <f>SUM(J25:J27)</f>
        <v>130000</v>
      </c>
      <c r="K28" s="376"/>
      <c r="N28" s="86">
        <f>N27</f>
        <v>-2085</v>
      </c>
      <c r="O28" s="827"/>
    </row>
    <row r="29" spans="1:17">
      <c r="A29" s="78"/>
      <c r="B29" s="192" t="s">
        <v>500</v>
      </c>
      <c r="C29" s="380"/>
      <c r="D29" s="193"/>
      <c r="E29" s="380"/>
      <c r="F29" s="423" t="e">
        <f>F23+F28</f>
        <v>#REF!</v>
      </c>
      <c r="G29" s="383"/>
      <c r="H29" s="423">
        <v>-100944</v>
      </c>
      <c r="I29" s="423"/>
      <c r="J29" s="423" t="e">
        <f>J12+J22+J28</f>
        <v>#REF!</v>
      </c>
      <c r="N29" s="357">
        <f>139358-450</f>
        <v>138908</v>
      </c>
      <c r="O29" s="827"/>
    </row>
    <row r="30" spans="1:17" ht="25.5" thickBot="1">
      <c r="A30" s="78"/>
      <c r="B30" s="192" t="s">
        <v>501</v>
      </c>
      <c r="C30" s="380"/>
      <c r="D30" s="193"/>
      <c r="E30" s="380"/>
      <c r="F30" s="529">
        <v>517530</v>
      </c>
      <c r="G30" s="385"/>
      <c r="H30" s="529">
        <v>124326</v>
      </c>
      <c r="I30" s="531"/>
      <c r="J30" s="529">
        <v>124326</v>
      </c>
      <c r="K30" s="378"/>
      <c r="N30" s="357">
        <f>136910+10501</f>
        <v>147411</v>
      </c>
      <c r="O30" s="827"/>
    </row>
    <row r="31" spans="1:17" ht="25.5" thickBot="1">
      <c r="A31" s="78"/>
      <c r="B31" s="192" t="s">
        <v>502</v>
      </c>
      <c r="C31" s="380"/>
      <c r="D31" s="193"/>
      <c r="E31" s="380"/>
      <c r="F31" s="566">
        <v>286319</v>
      </c>
      <c r="G31" s="385"/>
      <c r="H31" s="566">
        <f>H29+H30</f>
        <v>23382</v>
      </c>
      <c r="I31" s="531"/>
      <c r="J31" s="566" t="e">
        <f>J29+J30</f>
        <v>#REF!</v>
      </c>
      <c r="K31" s="378"/>
      <c r="N31" s="357">
        <f>276268+10051</f>
        <v>286319</v>
      </c>
      <c r="O31" s="827"/>
    </row>
    <row r="32" spans="1:17" ht="25.5" thickTop="1">
      <c r="A32" s="78"/>
      <c r="B32" s="192" t="s">
        <v>503</v>
      </c>
      <c r="C32" s="380"/>
      <c r="D32" s="212"/>
      <c r="E32" s="380"/>
      <c r="F32" s="639" t="s">
        <v>72</v>
      </c>
      <c r="G32" s="385"/>
      <c r="H32" s="212" t="s">
        <v>72</v>
      </c>
      <c r="I32" s="316"/>
      <c r="J32" s="357">
        <v>370000</v>
      </c>
      <c r="K32" s="378"/>
      <c r="O32" s="827"/>
    </row>
    <row r="33" spans="1:15" ht="23.25" customHeight="1">
      <c r="B33" s="379"/>
      <c r="D33" s="305"/>
      <c r="F33" s="378"/>
      <c r="G33" s="378"/>
      <c r="H33" s="378"/>
      <c r="I33" s="378"/>
      <c r="J33" s="378"/>
      <c r="K33" s="378"/>
      <c r="O33" s="357"/>
    </row>
    <row r="34" spans="1:15">
      <c r="B34" s="379"/>
      <c r="D34" s="305"/>
      <c r="F34" s="378"/>
      <c r="G34" s="378"/>
      <c r="H34" s="378"/>
      <c r="I34" s="378"/>
      <c r="J34" s="378"/>
      <c r="K34" s="378"/>
      <c r="O34" s="827"/>
    </row>
    <row r="35" spans="1:15" ht="21.75">
      <c r="A35" s="1127" t="s">
        <v>674</v>
      </c>
      <c r="B35" s="1127"/>
      <c r="C35" s="1127"/>
      <c r="D35" s="1127"/>
      <c r="E35" s="1127"/>
      <c r="F35" s="1127"/>
      <c r="G35" s="1127"/>
      <c r="H35" s="1127"/>
      <c r="I35" s="1127"/>
      <c r="J35" s="1127"/>
      <c r="K35" s="629"/>
      <c r="O35" s="357"/>
    </row>
    <row r="36" spans="1:15" ht="13.5" customHeight="1"/>
    <row r="37" spans="1:15" ht="10.5" customHeight="1"/>
    <row r="38" spans="1:15">
      <c r="A38" s="1125">
        <v>5</v>
      </c>
      <c r="B38" s="1125"/>
      <c r="C38" s="1125"/>
      <c r="D38" s="1125"/>
      <c r="E38" s="1125"/>
      <c r="F38" s="1125"/>
      <c r="G38" s="1125"/>
      <c r="H38" s="1125"/>
      <c r="I38" s="1125"/>
      <c r="J38" s="1125"/>
      <c r="K38" s="122"/>
    </row>
    <row r="47" spans="1:15" ht="19.5" customHeight="1"/>
    <row r="48" spans="1:15" ht="18" customHeight="1"/>
    <row r="87" ht="18" customHeight="1"/>
    <row r="89" ht="18" customHeight="1"/>
  </sheetData>
  <mergeCells count="6">
    <mergeCell ref="A38:J38"/>
    <mergeCell ref="A1:J1"/>
    <mergeCell ref="A2:J2"/>
    <mergeCell ref="A3:J3"/>
    <mergeCell ref="A4:J4"/>
    <mergeCell ref="A35:J35"/>
  </mergeCells>
  <conditionalFormatting sqref="G27:G29">
    <cfRule type="cellIs" dxfId="27" priority="1" stopIfTrue="1" operator="lessThan">
      <formula>0</formula>
    </cfRule>
  </conditionalFormatting>
  <conditionalFormatting sqref="G32 G10:G15 G18:G20 K10:K15 K18:K26 K32 G24:G26">
    <cfRule type="cellIs" dxfId="26" priority="3" stopIfTrue="1" operator="lessThan">
      <formula>0</formula>
    </cfRule>
  </conditionalFormatting>
  <conditionalFormatting sqref="G21:G23">
    <cfRule type="cellIs" dxfId="25" priority="2" stopIfTrue="1" operator="lessThan">
      <formula>0</formula>
    </cfRule>
  </conditionalFormatting>
  <pageMargins left="0.39370078740157499" right="0.78740157480314998" top="0.39370078740157499" bottom="0.39370078740157499" header="0.31496062992126" footer="0.31496062992126"/>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N23"/>
  <sheetViews>
    <sheetView rightToLeft="1" topLeftCell="A17" zoomScaleSheetLayoutView="100" workbookViewId="0">
      <selection activeCell="B26" sqref="B26"/>
    </sheetView>
  </sheetViews>
  <sheetFormatPr defaultColWidth="5.625" defaultRowHeight="18"/>
  <cols>
    <col min="1" max="1" width="2.125" style="54" customWidth="1"/>
    <col min="2" max="2" width="38.625" style="54" customWidth="1"/>
    <col min="3" max="3" width="8" style="54" customWidth="1"/>
    <col min="4" max="4" width="1.375" style="54" customWidth="1"/>
    <col min="5" max="5" width="17.625" style="54" customWidth="1"/>
    <col min="6" max="6" width="0.625" style="54" customWidth="1"/>
    <col min="7" max="7" width="15.375" style="54" hidden="1" customWidth="1"/>
    <col min="8" max="8" width="2.375" style="54" customWidth="1"/>
    <col min="9" max="9" width="16" style="54" customWidth="1"/>
    <col min="10" max="10" width="10.625" style="81" bestFit="1" customWidth="1"/>
    <col min="11" max="11" width="9" style="54" customWidth="1"/>
    <col min="12" max="12" width="9.875" style="54" bestFit="1" customWidth="1"/>
    <col min="13" max="13" width="15.875" style="54" bestFit="1" customWidth="1"/>
    <col min="14" max="252" width="9" style="54" customWidth="1"/>
    <col min="253" max="253" width="2.125" style="54" customWidth="1"/>
    <col min="254" max="254" width="36.125" style="54" customWidth="1"/>
    <col min="255" max="16384" width="5.625" style="54"/>
  </cols>
  <sheetData>
    <row r="1" spans="1:14" ht="21">
      <c r="A1" s="1304" t="str">
        <f>'سر برگ صفحات'!A1</f>
        <v>شرکت نمونه (سهامی خاص)</v>
      </c>
      <c r="B1" s="1304"/>
      <c r="C1" s="1304"/>
      <c r="D1" s="1304"/>
      <c r="E1" s="1304"/>
      <c r="F1" s="1304"/>
      <c r="G1" s="1304"/>
      <c r="H1" s="1304"/>
      <c r="I1" s="1304"/>
      <c r="J1" s="76"/>
      <c r="K1" s="77"/>
      <c r="L1" s="77"/>
    </row>
    <row r="2" spans="1:14" ht="21" hidden="1">
      <c r="A2" s="1304" t="str">
        <f>'سر برگ صفحات'!A2</f>
        <v>صورتهای مالی تلفیق گروه و شرکت</v>
      </c>
      <c r="B2" s="1304"/>
      <c r="C2" s="1304"/>
      <c r="D2" s="1304"/>
      <c r="E2" s="1304"/>
      <c r="F2" s="1304"/>
      <c r="G2" s="1304"/>
      <c r="H2" s="1304"/>
      <c r="I2" s="1304"/>
      <c r="J2" s="76"/>
      <c r="K2" s="77"/>
      <c r="L2" s="77"/>
    </row>
    <row r="3" spans="1:14" ht="21">
      <c r="A3" s="1304" t="s">
        <v>678</v>
      </c>
      <c r="B3" s="1304"/>
      <c r="C3" s="1304"/>
      <c r="D3" s="1304"/>
      <c r="E3" s="1304"/>
      <c r="F3" s="1304"/>
      <c r="G3" s="1304"/>
      <c r="H3" s="1304"/>
      <c r="I3" s="1304"/>
      <c r="J3" s="76"/>
      <c r="K3" s="77"/>
      <c r="L3" s="77"/>
    </row>
    <row r="4" spans="1:14" ht="21">
      <c r="A4" s="1304" t="str">
        <f>'سر برگ صفحات'!A18</f>
        <v xml:space="preserve"> دوره مالی منتهی به 29 اسفند 1400</v>
      </c>
      <c r="B4" s="1304"/>
      <c r="C4" s="1304"/>
      <c r="D4" s="1304"/>
      <c r="E4" s="1304"/>
      <c r="F4" s="1304"/>
      <c r="G4" s="1304"/>
      <c r="H4" s="1304"/>
      <c r="I4" s="1304"/>
      <c r="J4" s="76"/>
      <c r="K4" s="77"/>
      <c r="L4" s="77"/>
    </row>
    <row r="5" spans="1:14" ht="18.75" customHeight="1">
      <c r="A5" s="305"/>
      <c r="B5" s="305"/>
      <c r="C5" s="305"/>
      <c r="D5" s="305"/>
      <c r="E5" s="1134" t="str">
        <f>'سر برگ صفحات'!A12</f>
        <v>دوره مالی منتهی به 1400/12/29</v>
      </c>
      <c r="F5" s="305"/>
      <c r="G5" s="305"/>
      <c r="H5" s="305"/>
      <c r="I5" s="629" t="s">
        <v>884</v>
      </c>
      <c r="J5" s="76"/>
      <c r="K5" s="77"/>
      <c r="L5" s="77"/>
    </row>
    <row r="6" spans="1:14" ht="39.75" customHeight="1" thickBot="1">
      <c r="A6" s="78"/>
      <c r="B6" s="233"/>
      <c r="C6" s="306" t="s">
        <v>11</v>
      </c>
      <c r="D6" s="193"/>
      <c r="E6" s="1135"/>
      <c r="F6" s="203"/>
      <c r="G6" s="277" t="str">
        <f>'سر برگ صفحات'!A13</f>
        <v xml:space="preserve"> 6 ماهه منتهی به 1399/06/31</v>
      </c>
      <c r="H6" s="193"/>
      <c r="I6" s="306" t="str">
        <f>'سر برگ صفحات'!A4</f>
        <v>سال 1399</v>
      </c>
    </row>
    <row r="7" spans="1:14" ht="20.25">
      <c r="A7" s="78"/>
      <c r="B7" s="348"/>
      <c r="C7" s="229"/>
      <c r="D7" s="229"/>
      <c r="E7" s="353" t="s">
        <v>314</v>
      </c>
      <c r="F7" s="203"/>
      <c r="G7" s="353" t="s">
        <v>314</v>
      </c>
      <c r="H7" s="353"/>
      <c r="I7" s="353" t="s">
        <v>314</v>
      </c>
    </row>
    <row r="8" spans="1:14" ht="21.75" hidden="1">
      <c r="A8" s="78"/>
      <c r="B8" s="192" t="s">
        <v>475</v>
      </c>
      <c r="C8" s="212"/>
      <c r="D8" s="212"/>
      <c r="E8" s="212"/>
      <c r="F8" s="212"/>
      <c r="G8" s="212"/>
      <c r="H8" s="212"/>
      <c r="I8" s="212"/>
    </row>
    <row r="9" spans="1:14" ht="21.75">
      <c r="A9" s="78"/>
      <c r="B9" s="1327" t="s">
        <v>70</v>
      </c>
      <c r="C9" s="212">
        <v>5</v>
      </c>
      <c r="D9" s="212"/>
      <c r="E9" s="456">
        <f>'5'!R11</f>
        <v>5056337</v>
      </c>
      <c r="F9" s="314"/>
      <c r="G9" s="456">
        <f>'5'!V11</f>
        <v>2085320</v>
      </c>
      <c r="H9" s="456"/>
      <c r="I9" s="456">
        <f>'5'!X21</f>
        <v>4228423</v>
      </c>
      <c r="L9" s="480"/>
      <c r="M9" s="481"/>
      <c r="N9" s="481"/>
    </row>
    <row r="10" spans="1:14" ht="21.75">
      <c r="A10" s="78"/>
      <c r="B10" s="1327" t="s">
        <v>476</v>
      </c>
      <c r="C10" s="212">
        <v>6</v>
      </c>
      <c r="D10" s="212"/>
      <c r="E10" s="356">
        <f>-'6'!L26</f>
        <v>-4942319</v>
      </c>
      <c r="F10" s="314"/>
      <c r="G10" s="356">
        <f>'6'!N26*-1</f>
        <v>-2114260</v>
      </c>
      <c r="H10" s="357"/>
      <c r="I10" s="356">
        <f>-'6'!P26</f>
        <v>-4238395</v>
      </c>
      <c r="L10" s="480"/>
      <c r="M10" s="481"/>
    </row>
    <row r="11" spans="1:14" ht="21.75">
      <c r="A11" s="79"/>
      <c r="B11" s="1327" t="s">
        <v>740</v>
      </c>
      <c r="C11" s="349"/>
      <c r="D11" s="349"/>
      <c r="E11" s="357">
        <f>SUM(E9:E10)</f>
        <v>114018</v>
      </c>
      <c r="F11" s="314"/>
      <c r="G11" s="536">
        <f>SUM(G9:G10)</f>
        <v>-28940</v>
      </c>
      <c r="H11" s="536"/>
      <c r="I11" s="357">
        <f>SUM(I9:I10)</f>
        <v>-9972</v>
      </c>
      <c r="N11" s="481"/>
    </row>
    <row r="12" spans="1:14" ht="21.75">
      <c r="A12" s="79"/>
      <c r="B12" s="1327" t="s">
        <v>477</v>
      </c>
      <c r="C12" s="212">
        <v>7</v>
      </c>
      <c r="D12" s="212"/>
      <c r="E12" s="357">
        <f>-'7'!L37</f>
        <v>-43051</v>
      </c>
      <c r="F12" s="314"/>
      <c r="G12" s="357">
        <f>'7'!N37*-1</f>
        <v>-36316</v>
      </c>
      <c r="H12" s="357"/>
      <c r="I12" s="357">
        <f>'7'!P37*-1</f>
        <v>-59257</v>
      </c>
      <c r="K12" s="88">
        <f>E11-'5'!AH30</f>
        <v>0</v>
      </c>
    </row>
    <row r="13" spans="1:14" ht="21.75" hidden="1">
      <c r="A13" s="79"/>
      <c r="B13" s="1327" t="s">
        <v>478</v>
      </c>
      <c r="C13" s="349"/>
      <c r="D13" s="349"/>
      <c r="E13" s="358">
        <v>0</v>
      </c>
      <c r="F13" s="314"/>
      <c r="G13" s="358">
        <v>0</v>
      </c>
      <c r="H13" s="411"/>
      <c r="I13" s="358">
        <v>0</v>
      </c>
      <c r="K13" s="89"/>
      <c r="M13" s="88"/>
    </row>
    <row r="14" spans="1:14" ht="21.75">
      <c r="A14" s="79"/>
      <c r="B14" s="1327" t="s">
        <v>1062</v>
      </c>
      <c r="C14" s="349"/>
      <c r="D14" s="349"/>
      <c r="E14" s="636">
        <f>SUM(E11:E13)</f>
        <v>70967</v>
      </c>
      <c r="F14" s="314"/>
      <c r="G14" s="636">
        <f>SUM(G11:G13)</f>
        <v>-65256</v>
      </c>
      <c r="H14" s="357"/>
      <c r="I14" s="636">
        <f>SUM(I11:I13)</f>
        <v>-69229</v>
      </c>
      <c r="L14" s="86"/>
      <c r="M14" s="86"/>
      <c r="N14" s="90"/>
    </row>
    <row r="15" spans="1:14" ht="21.75">
      <c r="A15" s="79"/>
      <c r="B15" s="1328" t="s">
        <v>479</v>
      </c>
      <c r="C15" s="212">
        <v>8</v>
      </c>
      <c r="D15" s="212"/>
      <c r="E15" s="362">
        <f>'8'!M13</f>
        <v>17879</v>
      </c>
      <c r="F15" s="314"/>
      <c r="G15" s="456">
        <f>'8'!O13</f>
        <v>73978</v>
      </c>
      <c r="H15" s="456"/>
      <c r="I15" s="456">
        <f>'8'!Q13</f>
        <v>74281</v>
      </c>
      <c r="L15" s="480"/>
      <c r="M15" s="481"/>
      <c r="N15" s="481"/>
    </row>
    <row r="16" spans="1:14" ht="21.75">
      <c r="A16" s="79"/>
      <c r="B16" s="1329" t="s">
        <v>483</v>
      </c>
      <c r="C16" s="349"/>
      <c r="D16" s="349"/>
      <c r="E16" s="360">
        <f>SUM(E14:E15)</f>
        <v>88846</v>
      </c>
      <c r="F16" s="314"/>
      <c r="G16" s="556">
        <f>SUM(G14:G15)</f>
        <v>8722</v>
      </c>
      <c r="H16" s="360"/>
      <c r="I16" s="556">
        <f>SUM(I14:I15)</f>
        <v>5052</v>
      </c>
      <c r="L16" s="81"/>
      <c r="M16" s="86"/>
    </row>
    <row r="17" spans="1:14" ht="21.75">
      <c r="A17" s="79"/>
      <c r="B17" s="1330" t="s">
        <v>407</v>
      </c>
      <c r="C17" s="349"/>
      <c r="D17" s="349"/>
      <c r="E17" s="357">
        <v>0</v>
      </c>
      <c r="F17" s="352"/>
      <c r="G17" s="357">
        <v>0</v>
      </c>
      <c r="H17" s="359"/>
      <c r="I17" s="357">
        <v>0</v>
      </c>
      <c r="L17" s="86"/>
      <c r="M17" s="86"/>
      <c r="N17" s="90"/>
    </row>
    <row r="18" spans="1:14" ht="21.75">
      <c r="A18" s="79"/>
      <c r="B18" s="1327" t="s">
        <v>671</v>
      </c>
      <c r="C18" s="212"/>
      <c r="D18" s="212"/>
      <c r="E18" s="357">
        <f>-'20'!I15</f>
        <v>-19031</v>
      </c>
      <c r="F18" s="314"/>
      <c r="G18" s="356">
        <f>-3779</f>
        <v>-3779</v>
      </c>
      <c r="H18" s="357"/>
      <c r="I18" s="356">
        <v>-5472</v>
      </c>
      <c r="L18" s="81"/>
      <c r="M18" s="86"/>
    </row>
    <row r="19" spans="1:14" ht="22.5" thickBot="1">
      <c r="A19" s="79"/>
      <c r="B19" s="1327" t="s">
        <v>480</v>
      </c>
      <c r="C19" s="349"/>
      <c r="D19" s="349"/>
      <c r="E19" s="361">
        <f>SUM(E16:E18)</f>
        <v>69815</v>
      </c>
      <c r="F19" s="314"/>
      <c r="G19" s="361">
        <f>SUM(G16:G18)</f>
        <v>4943</v>
      </c>
      <c r="H19" s="360"/>
      <c r="I19" s="361">
        <f>SUM(I16:I18)</f>
        <v>-420</v>
      </c>
      <c r="L19" s="81"/>
      <c r="M19" s="86"/>
    </row>
    <row r="20" spans="1:14" ht="18.75" thickTop="1">
      <c r="A20" s="79"/>
      <c r="B20" s="87"/>
      <c r="C20" s="79"/>
      <c r="D20" s="79"/>
      <c r="E20" s="84"/>
      <c r="F20" s="84"/>
      <c r="G20" s="84"/>
      <c r="H20" s="84"/>
      <c r="I20" s="84"/>
      <c r="L20" s="81"/>
      <c r="N20" s="86"/>
    </row>
    <row r="21" spans="1:14" ht="34.5" customHeight="1">
      <c r="A21" s="1133" t="s">
        <v>885</v>
      </c>
      <c r="B21" s="1133"/>
      <c r="C21" s="1133"/>
      <c r="D21" s="1133"/>
      <c r="E21" s="1133"/>
      <c r="F21" s="1133"/>
      <c r="G21" s="1133"/>
      <c r="H21" s="1133"/>
      <c r="I21" s="1133"/>
      <c r="M21" s="81"/>
    </row>
    <row r="22" spans="1:14" s="95" customFormat="1" ht="21">
      <c r="A22" s="1123" t="str">
        <f>'سر برگ صفحات'!A14</f>
        <v>يادداشتهاي توضيحي ، بخش جدایی ناپذیر صورت هاي مالي است .</v>
      </c>
      <c r="B22" s="1123"/>
      <c r="C22" s="1123"/>
      <c r="D22" s="1123"/>
      <c r="E22" s="1123"/>
      <c r="F22" s="1123"/>
      <c r="G22" s="1123"/>
      <c r="H22" s="1123"/>
      <c r="I22" s="1123"/>
      <c r="J22" s="94"/>
    </row>
    <row r="23" spans="1:14" ht="19.5">
      <c r="A23" s="1132">
        <v>2</v>
      </c>
      <c r="B23" s="1132"/>
      <c r="C23" s="1132"/>
      <c r="D23" s="1132"/>
      <c r="E23" s="1132"/>
      <c r="F23" s="1132"/>
      <c r="G23" s="1132"/>
      <c r="H23" s="1132"/>
      <c r="I23" s="1132"/>
    </row>
  </sheetData>
  <mergeCells count="8">
    <mergeCell ref="A23:I23"/>
    <mergeCell ref="A1:I1"/>
    <mergeCell ref="A2:I2"/>
    <mergeCell ref="A4:I4"/>
    <mergeCell ref="A3:I3"/>
    <mergeCell ref="A22:I22"/>
    <mergeCell ref="A21:I21"/>
    <mergeCell ref="E5:E6"/>
  </mergeCells>
  <pageMargins left="0.39370078740157499" right="0.78740157480314998" top="0.39370078740157499" bottom="0.39370078740157499" header="0.31496062992126" footer="0.31496062992126"/>
  <pageSetup paperSize="9" scale="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1:S99"/>
  <sheetViews>
    <sheetView rightToLeft="1" topLeftCell="A42" zoomScaleSheetLayoutView="100" workbookViewId="0">
      <selection activeCell="N38" sqref="N38"/>
    </sheetView>
  </sheetViews>
  <sheetFormatPr defaultColWidth="2.125" defaultRowHeight="18.75"/>
  <cols>
    <col min="1" max="1" width="2" style="54" customWidth="1"/>
    <col min="2" max="2" width="40.875" style="368" customWidth="1"/>
    <col min="3" max="3" width="1" style="368" customWidth="1"/>
    <col min="4" max="4" width="11.875" style="368" customWidth="1"/>
    <col min="5" max="5" width="1" style="368" customWidth="1"/>
    <col min="6" max="6" width="13.5" style="369" customWidth="1"/>
    <col min="7" max="7" width="2" style="377" customWidth="1"/>
    <col min="8" max="8" width="16" style="377" customWidth="1"/>
    <col min="9" max="9" width="0.625" style="377" customWidth="1"/>
    <col min="10" max="10" width="0.875" style="122" customWidth="1"/>
    <col min="11" max="11" width="11.5" style="97" customWidth="1"/>
    <col min="12" max="12" width="9" style="54" customWidth="1"/>
    <col min="13" max="13" width="14.5" style="54" customWidth="1"/>
    <col min="14" max="16" width="9" style="54" customWidth="1"/>
    <col min="17" max="19" width="12.875" style="54" customWidth="1"/>
    <col min="20" max="239" width="9" style="54" customWidth="1"/>
    <col min="240" max="240" width="2.875" style="54" customWidth="1"/>
    <col min="241" max="241" width="21.625" style="54" customWidth="1"/>
    <col min="242" max="242" width="2.125" style="54" customWidth="1"/>
    <col min="243" max="243" width="7.875" style="54" customWidth="1"/>
    <col min="244" max="244" width="2.125" style="54" customWidth="1"/>
    <col min="245" max="245" width="12.625" style="54" customWidth="1"/>
    <col min="246" max="246" width="2.125" style="54" customWidth="1"/>
    <col min="247" max="247" width="12.625" style="54" customWidth="1"/>
    <col min="248" max="248" width="2.125" style="54" customWidth="1"/>
    <col min="249" max="249" width="23.625" style="54" customWidth="1"/>
    <col min="250" max="250" width="2.125" style="54" customWidth="1"/>
    <col min="251" max="251" width="7.125" style="54" customWidth="1"/>
    <col min="252" max="252" width="2.125" style="54" customWidth="1"/>
    <col min="253" max="253" width="12.625" style="54" customWidth="1"/>
    <col min="254" max="16384" width="2.125" style="54"/>
  </cols>
  <sheetData>
    <row r="1" spans="1:19" ht="21">
      <c r="A1" s="1304" t="str">
        <f>'سر برگ صفحات'!A1</f>
        <v>شرکت نمونه (سهامی خاص)</v>
      </c>
      <c r="B1" s="1304"/>
      <c r="C1" s="1304"/>
      <c r="D1" s="1304"/>
      <c r="E1" s="1304"/>
      <c r="F1" s="1304"/>
      <c r="G1" s="1304"/>
      <c r="H1" s="1304"/>
      <c r="I1" s="1304"/>
      <c r="J1" s="1304"/>
      <c r="K1" s="1304"/>
    </row>
    <row r="2" spans="1:19" ht="21" hidden="1">
      <c r="A2" s="1304" t="str">
        <f>'سر برگ صفحات'!A2</f>
        <v>صورتهای مالی تلفیق گروه و شرکت</v>
      </c>
      <c r="B2" s="1304"/>
      <c r="C2" s="1304"/>
      <c r="D2" s="1304"/>
      <c r="E2" s="1304"/>
      <c r="F2" s="1304"/>
      <c r="G2" s="1304"/>
      <c r="H2" s="1304"/>
      <c r="I2" s="1304"/>
      <c r="J2" s="1304"/>
      <c r="K2" s="1304"/>
    </row>
    <row r="3" spans="1:19" ht="21">
      <c r="A3" s="1304" t="s">
        <v>1</v>
      </c>
      <c r="B3" s="1304"/>
      <c r="C3" s="1304"/>
      <c r="D3" s="1304"/>
      <c r="E3" s="1304"/>
      <c r="F3" s="1304"/>
      <c r="G3" s="1304"/>
      <c r="H3" s="1304"/>
      <c r="I3" s="1304"/>
      <c r="J3" s="1304"/>
      <c r="K3" s="1304"/>
    </row>
    <row r="4" spans="1:19" ht="29.25" customHeight="1">
      <c r="A4" s="1304" t="str">
        <f>سودوزيان!A4</f>
        <v xml:space="preserve"> دوره مالی منتهی به 29 اسفند 1400</v>
      </c>
      <c r="B4" s="1304"/>
      <c r="C4" s="1304"/>
      <c r="D4" s="1304"/>
      <c r="E4" s="1304"/>
      <c r="F4" s="1304"/>
      <c r="G4" s="1304"/>
      <c r="H4" s="1304"/>
      <c r="I4" s="1304"/>
      <c r="J4" s="1304"/>
      <c r="K4" s="1304"/>
    </row>
    <row r="5" spans="1:19" ht="18" customHeight="1">
      <c r="A5" s="305"/>
      <c r="B5" s="305"/>
      <c r="C5" s="305"/>
      <c r="D5" s="305"/>
      <c r="E5" s="305"/>
      <c r="F5" s="305"/>
      <c r="G5" s="305"/>
      <c r="H5" s="305" t="s">
        <v>943</v>
      </c>
      <c r="I5" s="305"/>
      <c r="J5" s="305"/>
      <c r="K5" s="1076" t="s">
        <v>946</v>
      </c>
    </row>
    <row r="6" spans="1:19" s="365" customFormat="1" ht="22.5" thickBot="1">
      <c r="A6" s="363"/>
      <c r="B6" s="193"/>
      <c r="C6" s="380"/>
      <c r="D6" s="729" t="s">
        <v>11</v>
      </c>
      <c r="E6" s="380"/>
      <c r="F6" s="979" t="s">
        <v>1059</v>
      </c>
      <c r="G6" s="381"/>
      <c r="H6" s="637" t="str">
        <f>'سر برگ صفحات'!A17</f>
        <v xml:space="preserve"> 1399/12/30</v>
      </c>
      <c r="I6" s="370"/>
      <c r="J6" s="364"/>
      <c r="K6" s="306" t="s">
        <v>944</v>
      </c>
    </row>
    <row r="7" spans="1:19" ht="18.75" customHeight="1">
      <c r="A7" s="78"/>
      <c r="B7" s="1331" t="s">
        <v>504</v>
      </c>
      <c r="C7" s="1327"/>
      <c r="D7" s="193"/>
      <c r="E7" s="380"/>
      <c r="F7" s="704" t="s">
        <v>314</v>
      </c>
      <c r="G7" s="203"/>
      <c r="H7" s="353" t="s">
        <v>314</v>
      </c>
      <c r="I7" s="305"/>
      <c r="K7" s="353" t="s">
        <v>314</v>
      </c>
    </row>
    <row r="8" spans="1:19" s="365" customFormat="1" ht="18.75" customHeight="1">
      <c r="A8" s="363"/>
      <c r="B8" s="1327" t="s">
        <v>505</v>
      </c>
      <c r="C8" s="1327"/>
      <c r="D8" s="314"/>
      <c r="E8" s="380"/>
      <c r="F8" s="984"/>
      <c r="G8" s="381"/>
      <c r="H8" s="212"/>
      <c r="I8" s="369"/>
      <c r="J8" s="364"/>
      <c r="K8" s="212"/>
      <c r="M8" s="1089"/>
      <c r="N8" s="480"/>
      <c r="S8" s="481">
        <v>0</v>
      </c>
    </row>
    <row r="9" spans="1:19" ht="18.75" customHeight="1">
      <c r="A9" s="78"/>
      <c r="B9" s="1327" t="s">
        <v>506</v>
      </c>
      <c r="C9" s="1327"/>
      <c r="D9" s="212">
        <v>9</v>
      </c>
      <c r="E9" s="380"/>
      <c r="F9" s="771">
        <f>'9-1'!U26</f>
        <v>214841</v>
      </c>
      <c r="G9" s="548"/>
      <c r="H9" s="639">
        <f>'9-1'!U27</f>
        <v>214970</v>
      </c>
      <c r="I9" s="372"/>
      <c r="K9" s="639">
        <f>'9-1'!U28</f>
        <v>4016</v>
      </c>
      <c r="L9" s="967"/>
      <c r="M9" s="481"/>
      <c r="N9" s="17"/>
      <c r="O9" s="17"/>
      <c r="S9" s="481">
        <v>0</v>
      </c>
    </row>
    <row r="10" spans="1:19" ht="18.75" customHeight="1">
      <c r="A10" s="78"/>
      <c r="B10" s="1327" t="s">
        <v>507</v>
      </c>
      <c r="C10" s="1327"/>
      <c r="D10" s="212">
        <v>10</v>
      </c>
      <c r="E10" s="380"/>
      <c r="F10" s="771">
        <f>'10-11'!P19</f>
        <v>1767</v>
      </c>
      <c r="G10" s="549"/>
      <c r="H10" s="639">
        <f>'10-11'!P20</f>
        <v>1767</v>
      </c>
      <c r="I10" s="373"/>
      <c r="K10" s="639">
        <f>'10-11'!P21</f>
        <v>1920</v>
      </c>
      <c r="L10" s="967"/>
      <c r="M10" s="481"/>
      <c r="Q10" s="480"/>
      <c r="R10" s="481"/>
      <c r="S10" s="481"/>
    </row>
    <row r="11" spans="1:19" ht="18.75" customHeight="1">
      <c r="A11" s="78"/>
      <c r="B11" s="1327" t="s">
        <v>508</v>
      </c>
      <c r="C11" s="1327"/>
      <c r="D11" s="212">
        <v>11</v>
      </c>
      <c r="E11" s="380"/>
      <c r="F11" s="771">
        <f>'10-11'!V36</f>
        <v>963</v>
      </c>
      <c r="G11" s="549"/>
      <c r="H11" s="639">
        <f>'10-11'!X36</f>
        <v>963</v>
      </c>
      <c r="I11" s="374"/>
      <c r="K11" s="639">
        <v>958</v>
      </c>
      <c r="L11" s="480"/>
      <c r="N11" s="17"/>
      <c r="S11" s="481">
        <v>0</v>
      </c>
    </row>
    <row r="12" spans="1:19" ht="18.75" customHeight="1">
      <c r="A12" s="78"/>
      <c r="B12" s="1330" t="s">
        <v>509</v>
      </c>
      <c r="C12" s="1327"/>
      <c r="D12" s="212"/>
      <c r="E12" s="380"/>
      <c r="F12" s="985">
        <f>SUM(F9:F11)</f>
        <v>217571</v>
      </c>
      <c r="G12" s="549"/>
      <c r="H12" s="990">
        <f>SUM(H9:H11)</f>
        <v>217700</v>
      </c>
      <c r="I12" s="374"/>
      <c r="K12" s="990">
        <f>SUM(K9:K11)</f>
        <v>6894</v>
      </c>
      <c r="S12" s="481"/>
    </row>
    <row r="13" spans="1:19" ht="18.75" customHeight="1">
      <c r="A13" s="78"/>
      <c r="B13" s="1331" t="s">
        <v>510</v>
      </c>
      <c r="C13" s="1327"/>
      <c r="D13" s="212"/>
      <c r="E13" s="380"/>
      <c r="F13" s="771"/>
      <c r="G13" s="549"/>
      <c r="H13" s="639"/>
      <c r="I13" s="374"/>
      <c r="K13" s="639"/>
      <c r="S13" s="481"/>
    </row>
    <row r="14" spans="1:19" ht="18.75" customHeight="1">
      <c r="A14" s="78"/>
      <c r="B14" s="1327" t="s">
        <v>511</v>
      </c>
      <c r="C14" s="1327"/>
      <c r="D14" s="212">
        <v>12</v>
      </c>
      <c r="E14" s="380"/>
      <c r="F14" s="1065">
        <f>'12-13'!J22</f>
        <v>0</v>
      </c>
      <c r="G14" s="549"/>
      <c r="H14" s="639">
        <f>'12-13'!L22</f>
        <v>600</v>
      </c>
      <c r="I14" s="374"/>
      <c r="K14" s="639">
        <v>11519</v>
      </c>
      <c r="L14" s="967"/>
      <c r="M14" s="481"/>
      <c r="N14" s="17"/>
      <c r="O14" s="17"/>
      <c r="S14" s="481"/>
    </row>
    <row r="15" spans="1:19" ht="18.75" customHeight="1">
      <c r="A15" s="78"/>
      <c r="B15" s="1327" t="s">
        <v>512</v>
      </c>
      <c r="C15" s="1327"/>
      <c r="D15" s="212">
        <v>13</v>
      </c>
      <c r="E15" s="380"/>
      <c r="F15" s="771">
        <f>'12-13'!J33</f>
        <v>494</v>
      </c>
      <c r="G15" s="549"/>
      <c r="H15" s="639">
        <f>'12-13'!L33</f>
        <v>6990</v>
      </c>
      <c r="I15" s="374"/>
      <c r="K15" s="639">
        <v>494</v>
      </c>
      <c r="L15" s="967"/>
      <c r="M15" s="481"/>
      <c r="Q15" s="480"/>
      <c r="R15" s="481"/>
    </row>
    <row r="16" spans="1:19" ht="18.75" customHeight="1">
      <c r="A16" s="78"/>
      <c r="B16" s="1327" t="s">
        <v>513</v>
      </c>
      <c r="C16" s="1327"/>
      <c r="D16" s="212">
        <v>14</v>
      </c>
      <c r="E16" s="380"/>
      <c r="F16" s="771">
        <f>'14'!I37</f>
        <v>627317</v>
      </c>
      <c r="G16" s="548"/>
      <c r="H16" s="639">
        <f>'14'!K37</f>
        <v>353479</v>
      </c>
      <c r="I16" s="369"/>
      <c r="K16" s="639">
        <v>391103</v>
      </c>
      <c r="L16" s="86"/>
      <c r="M16" s="481"/>
      <c r="N16" s="17"/>
      <c r="O16" s="17"/>
      <c r="P16" s="47"/>
      <c r="Q16" s="480"/>
      <c r="R16" s="481"/>
      <c r="S16" s="481"/>
    </row>
    <row r="17" spans="1:19" ht="18.75" hidden="1" customHeight="1">
      <c r="A17" s="78"/>
      <c r="B17" s="1327" t="s">
        <v>514</v>
      </c>
      <c r="C17" s="1327"/>
      <c r="D17" s="212">
        <v>15</v>
      </c>
      <c r="E17" s="380"/>
      <c r="F17" s="771" t="e">
        <f>'14-1'!#REF!</f>
        <v>#REF!</v>
      </c>
      <c r="G17" s="549"/>
      <c r="H17" s="639" t="e">
        <f>'14-1'!#REF!</f>
        <v>#REF!</v>
      </c>
      <c r="I17" s="374"/>
      <c r="K17" s="639">
        <v>0</v>
      </c>
      <c r="L17" s="480"/>
      <c r="M17" s="481"/>
      <c r="N17" s="17"/>
      <c r="S17" s="481"/>
    </row>
    <row r="18" spans="1:19" ht="18.75" customHeight="1">
      <c r="A18" s="78"/>
      <c r="B18" s="1327" t="s">
        <v>945</v>
      </c>
      <c r="C18" s="1327"/>
      <c r="D18" s="212"/>
      <c r="E18" s="380"/>
      <c r="F18" s="771">
        <v>0</v>
      </c>
      <c r="G18" s="549"/>
      <c r="H18" s="639">
        <v>0</v>
      </c>
      <c r="I18" s="374"/>
      <c r="K18" s="639">
        <v>1997</v>
      </c>
      <c r="L18" s="480"/>
      <c r="M18" s="481"/>
      <c r="N18" s="17"/>
      <c r="S18" s="481"/>
    </row>
    <row r="19" spans="1:19" ht="18.75" customHeight="1">
      <c r="A19" s="78"/>
      <c r="B19" s="1327" t="s">
        <v>345</v>
      </c>
      <c r="C19" s="1327"/>
      <c r="D19" s="212">
        <v>15</v>
      </c>
      <c r="E19" s="380"/>
      <c r="F19" s="771">
        <f>'15-16'!J13</f>
        <v>325952</v>
      </c>
      <c r="G19" s="549"/>
      <c r="H19" s="639">
        <f>'15-16'!L13</f>
        <v>506659</v>
      </c>
      <c r="I19" s="373"/>
      <c r="K19" s="639">
        <v>119967</v>
      </c>
      <c r="L19" s="967"/>
      <c r="M19" s="481"/>
      <c r="S19" s="481"/>
    </row>
    <row r="20" spans="1:19" ht="18.75" hidden="1" customHeight="1" thickBot="1">
      <c r="A20" s="78"/>
      <c r="B20" s="1327" t="s">
        <v>515</v>
      </c>
      <c r="C20" s="1327"/>
      <c r="D20" s="212">
        <v>17</v>
      </c>
      <c r="E20" s="380"/>
      <c r="F20" s="986">
        <v>0</v>
      </c>
      <c r="G20" s="549"/>
      <c r="H20" s="932" t="e">
        <f>'15-16'!#REF!</f>
        <v>#REF!</v>
      </c>
      <c r="I20" s="373"/>
      <c r="K20" s="932">
        <v>0</v>
      </c>
    </row>
    <row r="21" spans="1:19" ht="18.75" customHeight="1">
      <c r="A21" s="78"/>
      <c r="B21" s="1330" t="s">
        <v>516</v>
      </c>
      <c r="C21" s="1327"/>
      <c r="D21" s="212"/>
      <c r="E21" s="380"/>
      <c r="F21" s="987" t="e">
        <f>SUM(F14:F20)</f>
        <v>#REF!</v>
      </c>
      <c r="G21" s="549"/>
      <c r="H21" s="990" t="e">
        <f>H20+H19+H17+H16+H14+H15</f>
        <v>#REF!</v>
      </c>
      <c r="I21" s="373"/>
      <c r="K21" s="990">
        <f>SUM(K14:K20)</f>
        <v>525080</v>
      </c>
    </row>
    <row r="22" spans="1:19" ht="18.75" customHeight="1">
      <c r="A22" s="78"/>
      <c r="B22" s="1327" t="s">
        <v>515</v>
      </c>
      <c r="C22" s="1327"/>
      <c r="D22" s="212"/>
      <c r="E22" s="380"/>
      <c r="F22" s="987">
        <v>0</v>
      </c>
      <c r="G22" s="549"/>
      <c r="H22" s="1062">
        <v>0</v>
      </c>
      <c r="I22" s="373"/>
      <c r="K22" s="1062">
        <v>278322</v>
      </c>
    </row>
    <row r="23" spans="1:19" ht="18.75" customHeight="1" thickBot="1">
      <c r="A23" s="78"/>
      <c r="B23" s="1330" t="s">
        <v>517</v>
      </c>
      <c r="C23" s="1327"/>
      <c r="D23" s="212"/>
      <c r="E23" s="380"/>
      <c r="F23" s="1078" t="e">
        <f>F12+F21</f>
        <v>#REF!</v>
      </c>
      <c r="G23" s="1078"/>
      <c r="H23" s="1078" t="e">
        <f>H12+H21</f>
        <v>#REF!</v>
      </c>
      <c r="I23" s="373"/>
      <c r="K23" s="1078">
        <f>K12+K21+K22</f>
        <v>810296</v>
      </c>
      <c r="Q23" s="480"/>
      <c r="R23" s="481"/>
      <c r="S23" s="481"/>
    </row>
    <row r="24" spans="1:19" ht="18.75" customHeight="1" thickTop="1">
      <c r="A24" s="78"/>
      <c r="B24" s="1331" t="s">
        <v>518</v>
      </c>
      <c r="C24" s="1327"/>
      <c r="D24" s="212"/>
      <c r="E24" s="380"/>
      <c r="F24" s="771"/>
      <c r="G24" s="552"/>
      <c r="H24" s="639"/>
      <c r="I24" s="375"/>
      <c r="K24" s="639"/>
    </row>
    <row r="25" spans="1:19" ht="18.75" customHeight="1">
      <c r="A25" s="78"/>
      <c r="B25" s="1327" t="s">
        <v>16</v>
      </c>
      <c r="C25" s="1327"/>
      <c r="D25" s="212"/>
      <c r="E25" s="380"/>
      <c r="F25" s="771"/>
      <c r="G25" s="553"/>
      <c r="H25" s="639"/>
      <c r="I25" s="376"/>
      <c r="K25" s="639"/>
      <c r="Q25" s="480"/>
      <c r="R25" s="481"/>
      <c r="S25" s="481"/>
    </row>
    <row r="26" spans="1:19" ht="18.75" customHeight="1">
      <c r="A26" s="78"/>
      <c r="B26" s="1327" t="s">
        <v>66</v>
      </c>
      <c r="C26" s="1327"/>
      <c r="D26" s="212">
        <v>16</v>
      </c>
      <c r="E26" s="380"/>
      <c r="F26" s="771">
        <v>300000</v>
      </c>
      <c r="G26" s="553"/>
      <c r="H26" s="639">
        <v>300000</v>
      </c>
      <c r="I26" s="376"/>
      <c r="K26" s="639">
        <f>'حقوق مالكانه'!C7</f>
        <v>10000</v>
      </c>
      <c r="L26" s="480"/>
      <c r="M26" s="481"/>
    </row>
    <row r="27" spans="1:19" ht="18.75" customHeight="1">
      <c r="A27" s="78"/>
      <c r="B27" s="1327" t="s">
        <v>21</v>
      </c>
      <c r="C27" s="1327"/>
      <c r="D27" s="212">
        <v>17</v>
      </c>
      <c r="E27" s="380"/>
      <c r="F27" s="771">
        <v>4675</v>
      </c>
      <c r="G27" s="554"/>
      <c r="H27" s="639">
        <v>1184</v>
      </c>
      <c r="K27" s="639">
        <f>'حقوق مالكانه'!E7</f>
        <v>1000</v>
      </c>
      <c r="L27" s="480"/>
      <c r="M27" s="481"/>
    </row>
    <row r="28" spans="1:19" ht="18.75" customHeight="1">
      <c r="A28" s="78"/>
      <c r="B28" s="1327" t="s">
        <v>886</v>
      </c>
      <c r="C28" s="1327"/>
      <c r="D28" s="212"/>
      <c r="E28" s="380"/>
      <c r="F28" s="1063">
        <f>'حقوق مالكانه'!G32</f>
        <v>46197</v>
      </c>
      <c r="G28" s="548"/>
      <c r="H28" s="1063">
        <f>'حقوق مالكانه'!G18</f>
        <v>-19759</v>
      </c>
      <c r="I28" s="378"/>
      <c r="K28" s="1079">
        <f>'حقوق مالكانه'!G7</f>
        <v>53413</v>
      </c>
      <c r="L28" s="480"/>
      <c r="M28" s="481"/>
    </row>
    <row r="29" spans="1:19" ht="14.25" hidden="1" customHeight="1">
      <c r="A29" s="78"/>
      <c r="B29" s="1327" t="s">
        <v>519</v>
      </c>
      <c r="C29" s="1327"/>
      <c r="D29" s="380"/>
      <c r="E29" s="380"/>
      <c r="F29" s="988">
        <f>SUM(F26:F28)</f>
        <v>350872</v>
      </c>
      <c r="G29" s="554"/>
      <c r="H29" s="933">
        <f>SUM(H26:H28)</f>
        <v>281425</v>
      </c>
      <c r="I29" s="378"/>
      <c r="K29" s="933">
        <v>309675</v>
      </c>
      <c r="L29" s="480"/>
      <c r="M29" s="481"/>
    </row>
    <row r="30" spans="1:19" ht="18" hidden="1" customHeight="1" thickBot="1">
      <c r="A30" s="78"/>
      <c r="B30" s="1327" t="s">
        <v>482</v>
      </c>
      <c r="C30" s="1327"/>
      <c r="D30" s="212">
        <v>20</v>
      </c>
      <c r="E30" s="380"/>
      <c r="F30" s="1065">
        <v>0</v>
      </c>
      <c r="G30" s="554"/>
      <c r="H30" s="1054">
        <v>0</v>
      </c>
      <c r="I30" s="378"/>
      <c r="K30" s="1054">
        <v>0</v>
      </c>
      <c r="L30" s="480"/>
      <c r="M30" s="481"/>
    </row>
    <row r="31" spans="1:19" ht="18.75" customHeight="1">
      <c r="A31" s="78"/>
      <c r="B31" s="1330" t="s">
        <v>17</v>
      </c>
      <c r="C31" s="1327"/>
      <c r="D31" s="212"/>
      <c r="E31" s="380"/>
      <c r="F31" s="985">
        <f>F26+F27+F28</f>
        <v>350872</v>
      </c>
      <c r="G31" s="554"/>
      <c r="H31" s="990">
        <f>SUM(H29:H30)</f>
        <v>281425</v>
      </c>
      <c r="I31" s="378"/>
      <c r="K31" s="990">
        <f>'حقوق مالكانه'!K7</f>
        <v>64413</v>
      </c>
      <c r="L31" s="480"/>
      <c r="M31" s="481"/>
    </row>
    <row r="32" spans="1:19" ht="18.75" customHeight="1">
      <c r="A32" s="78"/>
      <c r="B32" s="1331" t="s">
        <v>520</v>
      </c>
      <c r="C32" s="1327"/>
      <c r="D32" s="212"/>
      <c r="E32" s="380"/>
      <c r="F32" s="771"/>
      <c r="G32" s="554"/>
      <c r="H32" s="639"/>
      <c r="I32" s="378"/>
      <c r="K32" s="639"/>
      <c r="N32" s="619"/>
    </row>
    <row r="33" spans="1:19" ht="18.75" hidden="1" customHeight="1">
      <c r="A33" s="78"/>
      <c r="B33" s="1329" t="s">
        <v>521</v>
      </c>
      <c r="C33" s="1327"/>
      <c r="D33" s="212"/>
      <c r="E33" s="380"/>
      <c r="F33" s="771"/>
      <c r="G33" s="554"/>
      <c r="H33" s="639"/>
      <c r="I33" s="378"/>
      <c r="K33" s="639"/>
    </row>
    <row r="34" spans="1:19" ht="18.75" hidden="1" customHeight="1" thickBot="1">
      <c r="A34" s="78"/>
      <c r="B34" s="1329" t="s">
        <v>522</v>
      </c>
      <c r="C34" s="1327"/>
      <c r="D34" s="212">
        <v>0</v>
      </c>
      <c r="E34" s="380"/>
      <c r="F34" s="989">
        <f>'19-20'!L29</f>
        <v>0</v>
      </c>
      <c r="G34" s="554"/>
      <c r="H34" s="931">
        <f>'19-20'!N29</f>
        <v>0</v>
      </c>
      <c r="I34" s="378"/>
      <c r="K34" s="931">
        <v>0</v>
      </c>
      <c r="L34" s="480"/>
      <c r="O34" s="17"/>
      <c r="Q34" s="480"/>
      <c r="R34" s="481"/>
      <c r="S34" s="481"/>
    </row>
    <row r="35" spans="1:19" ht="18.75" hidden="1" customHeight="1" thickBot="1">
      <c r="A35" s="78"/>
      <c r="B35" s="1329" t="s">
        <v>523</v>
      </c>
      <c r="C35" s="1327"/>
      <c r="D35" s="212"/>
      <c r="E35" s="380"/>
      <c r="F35" s="986">
        <f>SUM(F34)</f>
        <v>0</v>
      </c>
      <c r="G35" s="549"/>
      <c r="H35" s="932">
        <f>SUM(H34)</f>
        <v>0</v>
      </c>
      <c r="I35" s="373"/>
      <c r="K35" s="932">
        <v>0</v>
      </c>
      <c r="P35" s="480"/>
      <c r="Q35" s="481"/>
      <c r="S35" s="481"/>
    </row>
    <row r="36" spans="1:19" ht="18.75" customHeight="1">
      <c r="A36" s="78"/>
      <c r="B36" s="1331" t="s">
        <v>935</v>
      </c>
      <c r="C36" s="1327"/>
      <c r="D36" s="212"/>
      <c r="E36" s="380"/>
      <c r="F36" s="988"/>
      <c r="G36" s="549"/>
      <c r="H36" s="933"/>
      <c r="I36" s="373"/>
      <c r="K36" s="933"/>
      <c r="P36" s="480"/>
      <c r="Q36" s="481"/>
      <c r="S36" s="481"/>
    </row>
    <row r="37" spans="1:19" ht="18.75" customHeight="1">
      <c r="B37" s="1327" t="s">
        <v>914</v>
      </c>
      <c r="C37" s="1327"/>
      <c r="D37" s="212">
        <v>19</v>
      </c>
      <c r="E37" s="380"/>
      <c r="F37" s="771">
        <f>'19'!E17</f>
        <v>104649</v>
      </c>
      <c r="G37" s="389"/>
      <c r="H37" s="639">
        <f>'19'!I17</f>
        <v>16098</v>
      </c>
      <c r="I37" s="378"/>
      <c r="K37" s="639">
        <v>16996</v>
      </c>
      <c r="L37" s="480"/>
      <c r="P37" s="480"/>
      <c r="Q37" s="481"/>
      <c r="S37" s="481"/>
    </row>
    <row r="38" spans="1:19" ht="18.75" customHeight="1">
      <c r="B38" s="1330" t="s">
        <v>936</v>
      </c>
      <c r="C38" s="1327"/>
      <c r="D38" s="212"/>
      <c r="E38" s="380"/>
      <c r="F38" s="985">
        <f>F37</f>
        <v>104649</v>
      </c>
      <c r="G38" s="389"/>
      <c r="H38" s="990">
        <f>H37</f>
        <v>16098</v>
      </c>
      <c r="I38" s="378"/>
      <c r="K38" s="990">
        <f>K37</f>
        <v>16996</v>
      </c>
      <c r="L38" s="480"/>
      <c r="N38" s="619"/>
      <c r="P38" s="480"/>
      <c r="Q38" s="481"/>
      <c r="S38" s="481"/>
    </row>
    <row r="39" spans="1:19" ht="18.75" customHeight="1">
      <c r="B39" s="1331" t="s">
        <v>524</v>
      </c>
      <c r="C39" s="1327"/>
      <c r="D39" s="212"/>
      <c r="E39" s="380"/>
      <c r="F39" s="771"/>
      <c r="G39" s="554"/>
      <c r="H39" s="639"/>
      <c r="I39" s="378"/>
      <c r="K39" s="639"/>
      <c r="L39" s="619"/>
      <c r="M39" s="619"/>
      <c r="N39" s="551"/>
      <c r="O39" s="47"/>
      <c r="P39" s="1087"/>
      <c r="Q39" s="481"/>
      <c r="S39" s="481"/>
    </row>
    <row r="40" spans="1:19" ht="18.75" customHeight="1">
      <c r="B40" s="1327" t="s">
        <v>525</v>
      </c>
      <c r="C40" s="1327"/>
      <c r="D40" s="212">
        <v>18</v>
      </c>
      <c r="E40" s="380"/>
      <c r="F40" s="771">
        <f>'18'!H37</f>
        <v>226299</v>
      </c>
      <c r="G40" s="389"/>
      <c r="H40" s="639">
        <f>'18'!J37</f>
        <v>171982</v>
      </c>
      <c r="I40" s="378"/>
      <c r="K40" s="639">
        <v>143663</v>
      </c>
      <c r="L40" s="619"/>
      <c r="M40" s="619"/>
      <c r="P40" s="480"/>
      <c r="Q40" s="481"/>
      <c r="S40" s="481"/>
    </row>
    <row r="41" spans="1:19" ht="18.75" customHeight="1">
      <c r="B41" s="1327" t="s">
        <v>14</v>
      </c>
      <c r="C41" s="1327"/>
      <c r="D41" s="212">
        <v>20</v>
      </c>
      <c r="E41" s="380"/>
      <c r="F41" s="771">
        <f>'20'!Q18</f>
        <v>19472</v>
      </c>
      <c r="G41" s="389"/>
      <c r="H41" s="639">
        <f>'20'!S18</f>
        <v>1721</v>
      </c>
      <c r="I41" s="378"/>
      <c r="K41" s="639">
        <v>511</v>
      </c>
      <c r="L41" s="619"/>
      <c r="M41" s="619"/>
      <c r="Q41" s="480"/>
      <c r="R41" s="481"/>
      <c r="S41" s="481"/>
    </row>
    <row r="42" spans="1:19" ht="18.75" customHeight="1">
      <c r="B42" s="1327" t="s">
        <v>526</v>
      </c>
      <c r="C42" s="1327"/>
      <c r="D42" s="212">
        <v>21</v>
      </c>
      <c r="E42" s="380"/>
      <c r="F42" s="1065">
        <f>'21-22'!I10</f>
        <v>0</v>
      </c>
      <c r="G42" s="389"/>
      <c r="H42" s="639">
        <f>'21-22'!K10</f>
        <v>1422</v>
      </c>
      <c r="I42" s="378"/>
      <c r="K42" s="639">
        <v>113000</v>
      </c>
      <c r="L42" s="967"/>
      <c r="M42" s="619"/>
      <c r="Q42" s="480"/>
      <c r="R42" s="481"/>
      <c r="S42" s="481"/>
    </row>
    <row r="43" spans="1:19" ht="24.75" customHeight="1">
      <c r="B43" s="1327" t="s">
        <v>424</v>
      </c>
      <c r="C43" s="1327"/>
      <c r="D43" s="212">
        <v>22</v>
      </c>
      <c r="E43" s="380"/>
      <c r="F43" s="1065">
        <f>'21-22'!O21</f>
        <v>220042</v>
      </c>
      <c r="G43" s="389"/>
      <c r="H43" s="639">
        <f>'21-22'!R21</f>
        <v>7584</v>
      </c>
      <c r="I43" s="378"/>
      <c r="K43" s="639">
        <v>20612</v>
      </c>
      <c r="L43" s="967"/>
      <c r="M43" s="481"/>
      <c r="N43" s="17"/>
      <c r="O43" s="17"/>
      <c r="Q43" s="480"/>
      <c r="R43" s="481"/>
      <c r="S43" s="481"/>
    </row>
    <row r="44" spans="1:19" ht="18.75" customHeight="1">
      <c r="B44" s="1327" t="s">
        <v>19</v>
      </c>
      <c r="C44" s="1327"/>
      <c r="D44" s="212">
        <v>23</v>
      </c>
      <c r="E44" s="380"/>
      <c r="F44" s="991">
        <f>'22-23'!J12</f>
        <v>250000</v>
      </c>
      <c r="G44" s="389"/>
      <c r="H44" s="1064">
        <f>'22-23'!L12</f>
        <v>605196</v>
      </c>
      <c r="I44" s="378"/>
      <c r="K44" s="1064">
        <v>451101</v>
      </c>
      <c r="L44" s="967"/>
      <c r="M44" s="481"/>
      <c r="Q44" s="480"/>
      <c r="R44" s="481"/>
      <c r="S44" s="481"/>
    </row>
    <row r="45" spans="1:19" ht="18.75" customHeight="1">
      <c r="B45" s="1330" t="s">
        <v>527</v>
      </c>
      <c r="C45" s="1327"/>
      <c r="D45" s="212"/>
      <c r="E45" s="380"/>
      <c r="F45" s="985">
        <f>SUM(F40:F44)</f>
        <v>715813</v>
      </c>
      <c r="G45" s="554"/>
      <c r="H45" s="990">
        <f>SUM(H40:H44)</f>
        <v>787905</v>
      </c>
      <c r="I45" s="378"/>
      <c r="K45" s="990">
        <f>SUM(K40:K44)</f>
        <v>728887</v>
      </c>
      <c r="M45" s="619"/>
      <c r="Q45" s="480"/>
      <c r="R45" s="481"/>
      <c r="S45" s="481"/>
    </row>
    <row r="46" spans="1:19" ht="18.75" hidden="1" customHeight="1">
      <c r="B46" s="1330" t="s">
        <v>528</v>
      </c>
      <c r="C46" s="1327"/>
      <c r="D46" s="212"/>
      <c r="E46" s="380"/>
      <c r="F46" s="985">
        <f>F35+F45</f>
        <v>715813</v>
      </c>
      <c r="G46" s="554"/>
      <c r="H46" s="1062">
        <f>H35+H45</f>
        <v>787905</v>
      </c>
      <c r="I46" s="378"/>
      <c r="K46" s="1062">
        <v>790775</v>
      </c>
    </row>
    <row r="47" spans="1:19" ht="18.75" customHeight="1">
      <c r="B47" s="1330" t="s">
        <v>937</v>
      </c>
      <c r="C47" s="1327"/>
      <c r="D47" s="212"/>
      <c r="E47" s="380"/>
      <c r="F47" s="985">
        <f>F38+F45</f>
        <v>820462</v>
      </c>
      <c r="G47" s="554"/>
      <c r="H47" s="1062">
        <f>H38+H45</f>
        <v>804003</v>
      </c>
      <c r="I47" s="378"/>
      <c r="K47" s="1062">
        <f>K38+K45</f>
        <v>745883</v>
      </c>
      <c r="M47" s="619"/>
    </row>
    <row r="48" spans="1:19" ht="18.75" customHeight="1" thickBot="1">
      <c r="B48" s="1330" t="s">
        <v>529</v>
      </c>
      <c r="C48" s="1327"/>
      <c r="D48" s="314"/>
      <c r="E48" s="380"/>
      <c r="F48" s="1078">
        <f>F47+F31</f>
        <v>1171334</v>
      </c>
      <c r="G48" s="1078"/>
      <c r="H48" s="1078">
        <f>H31+H47</f>
        <v>1085428</v>
      </c>
      <c r="I48" s="378"/>
      <c r="K48" s="1078">
        <f>K31+K47</f>
        <v>810296</v>
      </c>
      <c r="M48" s="1088"/>
    </row>
    <row r="49" spans="1:11" ht="8.25" customHeight="1" thickTop="1">
      <c r="D49" s="305"/>
      <c r="F49" s="1066"/>
      <c r="G49" s="378"/>
      <c r="H49" s="378"/>
      <c r="I49" s="378"/>
    </row>
    <row r="50" spans="1:11" ht="20.25" customHeight="1">
      <c r="D50" s="305"/>
      <c r="F50" s="1066" t="e">
        <f>F23-F48</f>
        <v>#REF!</v>
      </c>
      <c r="G50" s="378"/>
      <c r="H50" s="378" t="e">
        <f>H23-H48</f>
        <v>#REF!</v>
      </c>
      <c r="I50" s="378"/>
      <c r="K50" s="1090">
        <f>K23-K48</f>
        <v>0</v>
      </c>
    </row>
    <row r="51" spans="1:11" ht="19.5">
      <c r="A51" s="1127" t="s">
        <v>674</v>
      </c>
      <c r="B51" s="1127"/>
      <c r="C51" s="1127"/>
      <c r="D51" s="1127"/>
      <c r="E51" s="1127"/>
      <c r="F51" s="1127"/>
      <c r="G51" s="1127"/>
      <c r="H51" s="1127"/>
      <c r="I51" s="1127"/>
      <c r="J51" s="1127"/>
      <c r="K51" s="1127"/>
    </row>
    <row r="52" spans="1:11" ht="30" customHeight="1"/>
    <row r="53" spans="1:11" ht="19.5">
      <c r="A53" s="1132">
        <v>3</v>
      </c>
      <c r="B53" s="1132"/>
      <c r="C53" s="1132"/>
      <c r="D53" s="1132"/>
      <c r="E53" s="1132"/>
      <c r="F53" s="1132"/>
      <c r="G53" s="1132"/>
      <c r="H53" s="1132"/>
      <c r="I53" s="1132"/>
      <c r="J53" s="1132"/>
      <c r="K53" s="1132"/>
    </row>
    <row r="97" ht="19.5" customHeight="1"/>
    <row r="98" ht="18" customHeight="1"/>
    <row r="99" ht="19.5" customHeight="1"/>
  </sheetData>
  <mergeCells count="6">
    <mergeCell ref="A53:K53"/>
    <mergeCell ref="A3:K3"/>
    <mergeCell ref="A2:K2"/>
    <mergeCell ref="A1:K1"/>
    <mergeCell ref="A4:K4"/>
    <mergeCell ref="A51:K51"/>
  </mergeCells>
  <conditionalFormatting sqref="G30 G35:G36 I10:I15 I30 I35:I36 G17:G22 I17:I24 G10:G15 G24">
    <cfRule type="cellIs" dxfId="24" priority="1" stopIfTrue="1" operator="lessThan">
      <formula>0</formula>
    </cfRule>
  </conditionalFormatting>
  <pageMargins left="0.39370078740157499" right="0.98" top="0.39370078740157499" bottom="0.39370078740157499" header="0.31496062992126" footer="0.31496062992126"/>
  <pageSetup scale="8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sheetPr>
  <dimension ref="A1:P43"/>
  <sheetViews>
    <sheetView rightToLeft="1" view="pageBreakPreview" topLeftCell="A32" zoomScale="115" zoomScaleNormal="93" zoomScaleSheetLayoutView="115" workbookViewId="0">
      <selection activeCell="C45" sqref="C45"/>
    </sheetView>
  </sheetViews>
  <sheetFormatPr defaultColWidth="9" defaultRowHeight="18"/>
  <cols>
    <col min="1" max="1" width="40.625" style="178" customWidth="1"/>
    <col min="2" max="2" width="0.625" style="97" customWidth="1"/>
    <col min="3" max="3" width="11" style="97" customWidth="1"/>
    <col min="4" max="4" width="0.625" style="97" customWidth="1"/>
    <col min="5" max="5" width="12.625" style="97" customWidth="1"/>
    <col min="6" max="6" width="1.125" style="97" customWidth="1"/>
    <col min="7" max="7" width="13" style="97" customWidth="1"/>
    <col min="8" max="8" width="0.625" style="97" customWidth="1"/>
    <col min="9" max="9" width="0.25" style="97" customWidth="1"/>
    <col min="10" max="10" width="12.5" style="97" hidden="1" customWidth="1"/>
    <col min="11" max="11" width="10.625" style="97" customWidth="1"/>
    <col min="12" max="13" width="0.625" style="97" customWidth="1"/>
    <col min="14" max="16384" width="9" style="97"/>
  </cols>
  <sheetData>
    <row r="1" spans="1:16" ht="21.75">
      <c r="A1" s="1332" t="str">
        <f>'سر برگ صفحات'!A1</f>
        <v>شرکت نمونه (سهامی خاص)</v>
      </c>
      <c r="B1" s="1332"/>
      <c r="C1" s="1332"/>
      <c r="D1" s="1332"/>
      <c r="E1" s="1332"/>
      <c r="F1" s="1332"/>
      <c r="G1" s="1332"/>
      <c r="H1" s="1332"/>
      <c r="I1" s="1332"/>
      <c r="J1" s="1332"/>
      <c r="K1" s="1332"/>
      <c r="L1" s="1332"/>
      <c r="M1" s="395"/>
    </row>
    <row r="2" spans="1:16" ht="21.75" hidden="1">
      <c r="A2" s="1332" t="str">
        <f>'سر برگ صفحات'!A2</f>
        <v>صورتهای مالی تلفیق گروه و شرکت</v>
      </c>
      <c r="B2" s="1332"/>
      <c r="C2" s="1332"/>
      <c r="D2" s="1332"/>
      <c r="E2" s="1332"/>
      <c r="F2" s="1332"/>
      <c r="G2" s="1332"/>
      <c r="H2" s="1332"/>
      <c r="I2" s="1332"/>
      <c r="J2" s="1332"/>
      <c r="K2" s="1332"/>
      <c r="L2" s="1332"/>
      <c r="M2" s="395"/>
    </row>
    <row r="3" spans="1:16" ht="21.75">
      <c r="A3" s="1332" t="s">
        <v>2</v>
      </c>
      <c r="B3" s="1332"/>
      <c r="C3" s="1332"/>
      <c r="D3" s="1332"/>
      <c r="E3" s="1332"/>
      <c r="F3" s="1332"/>
      <c r="G3" s="1332"/>
      <c r="H3" s="1332"/>
      <c r="I3" s="1332"/>
      <c r="J3" s="1332"/>
      <c r="K3" s="1332"/>
      <c r="L3" s="1332"/>
      <c r="M3" s="395"/>
    </row>
    <row r="4" spans="1:16" ht="21.75">
      <c r="A4" s="1332" t="str">
        <f>'سر برگ صفحات'!A18</f>
        <v xml:space="preserve"> دوره مالی منتهی به 29 اسفند 1400</v>
      </c>
      <c r="B4" s="1332"/>
      <c r="C4" s="1332"/>
      <c r="D4" s="1332"/>
      <c r="E4" s="1332"/>
      <c r="F4" s="1332"/>
      <c r="G4" s="1332"/>
      <c r="H4" s="1332"/>
      <c r="I4" s="1332"/>
      <c r="J4" s="1332"/>
      <c r="K4" s="1332"/>
      <c r="L4" s="1332"/>
      <c r="M4" s="395"/>
    </row>
    <row r="5" spans="1:16" s="391" customFormat="1" ht="63.75" thickBot="1">
      <c r="A5" s="193"/>
      <c r="B5" s="392"/>
      <c r="C5" s="1333" t="s">
        <v>20</v>
      </c>
      <c r="D5" s="1334"/>
      <c r="E5" s="1333" t="s">
        <v>21</v>
      </c>
      <c r="F5" s="1334"/>
      <c r="G5" s="1333" t="s">
        <v>886</v>
      </c>
      <c r="H5" s="1334"/>
      <c r="I5" s="1334"/>
      <c r="J5" s="1335" t="s">
        <v>530</v>
      </c>
      <c r="K5" s="1333" t="s">
        <v>23</v>
      </c>
    </row>
    <row r="6" spans="1:16" s="176" customFormat="1" ht="21.75">
      <c r="A6" s="994"/>
      <c r="B6" s="393"/>
      <c r="C6" s="994" t="s">
        <v>12</v>
      </c>
      <c r="D6" s="1334"/>
      <c r="E6" s="994" t="s">
        <v>12</v>
      </c>
      <c r="F6" s="1334"/>
      <c r="G6" s="994" t="s">
        <v>12</v>
      </c>
      <c r="H6" s="1334"/>
      <c r="I6" s="1334"/>
      <c r="J6" s="994" t="s">
        <v>12</v>
      </c>
      <c r="K6" s="994" t="s">
        <v>12</v>
      </c>
    </row>
    <row r="7" spans="1:16" ht="21.75">
      <c r="A7" s="1327" t="s">
        <v>657</v>
      </c>
      <c r="B7" s="394"/>
      <c r="C7" s="639">
        <v>10000</v>
      </c>
      <c r="D7" s="553"/>
      <c r="E7" s="639">
        <v>1000</v>
      </c>
      <c r="F7" s="553"/>
      <c r="G7" s="639">
        <v>53413</v>
      </c>
      <c r="H7" s="553"/>
      <c r="I7" s="553"/>
      <c r="J7" s="639"/>
      <c r="K7" s="639">
        <f>SUM(C7:J7)</f>
        <v>64413</v>
      </c>
      <c r="L7" s="52"/>
      <c r="M7" s="52"/>
    </row>
    <row r="8" spans="1:16" ht="22.5" hidden="1" thickBot="1">
      <c r="A8" s="1327" t="s">
        <v>531</v>
      </c>
      <c r="B8" s="394"/>
      <c r="C8" s="194">
        <v>0</v>
      </c>
      <c r="D8" s="394"/>
      <c r="E8" s="194">
        <v>0</v>
      </c>
      <c r="F8" s="1053"/>
      <c r="G8" s="1054">
        <v>0</v>
      </c>
      <c r="H8" s="1053"/>
      <c r="I8" s="1053"/>
      <c r="J8" s="194"/>
      <c r="K8" s="1054">
        <f>SUM(C8:J8)</f>
        <v>0</v>
      </c>
      <c r="L8" s="52"/>
      <c r="M8" s="52"/>
    </row>
    <row r="9" spans="1:16" ht="22.5" hidden="1" thickBot="1">
      <c r="A9" s="1327" t="s">
        <v>567</v>
      </c>
      <c r="B9" s="394"/>
      <c r="C9" s="194">
        <f>SUM(C7:C8)</f>
        <v>10000</v>
      </c>
      <c r="D9" s="394"/>
      <c r="E9" s="194">
        <f>SUM(E7:E8)</f>
        <v>1000</v>
      </c>
      <c r="F9" s="1053"/>
      <c r="G9" s="194">
        <f>SUM(G7:G8)</f>
        <v>53413</v>
      </c>
      <c r="H9" s="1053"/>
      <c r="I9" s="1053"/>
      <c r="J9" s="194">
        <f>SUM(J7:J8)</f>
        <v>0</v>
      </c>
      <c r="K9" s="194">
        <f>SUM(K7:K8)</f>
        <v>64413</v>
      </c>
      <c r="L9" s="52"/>
      <c r="M9" s="52"/>
    </row>
    <row r="10" spans="1:16" ht="15.75" customHeight="1">
      <c r="A10" s="1327" t="s">
        <v>535</v>
      </c>
      <c r="B10" s="394"/>
      <c r="C10" s="212"/>
      <c r="D10" s="394"/>
      <c r="E10" s="212"/>
      <c r="F10" s="1053"/>
      <c r="G10" s="212"/>
      <c r="H10" s="1053"/>
      <c r="I10" s="1053"/>
      <c r="J10" s="212"/>
      <c r="K10" s="212"/>
      <c r="L10" s="52"/>
      <c r="M10" s="52"/>
    </row>
    <row r="11" spans="1:16" ht="21.75" customHeight="1">
      <c r="A11" s="1327" t="s">
        <v>568</v>
      </c>
      <c r="B11" s="394"/>
      <c r="C11" s="789">
        <v>0</v>
      </c>
      <c r="D11" s="394"/>
      <c r="E11" s="789">
        <v>0</v>
      </c>
      <c r="F11" s="1053"/>
      <c r="G11" s="639">
        <v>3684</v>
      </c>
      <c r="H11" s="1053"/>
      <c r="I11" s="1053"/>
      <c r="J11" s="212">
        <v>0</v>
      </c>
      <c r="K11" s="639">
        <f t="shared" ref="K11:K16" si="0">C11+E11+G11</f>
        <v>3684</v>
      </c>
      <c r="L11" s="52"/>
      <c r="M11" s="52"/>
    </row>
    <row r="12" spans="1:16" ht="21.75" customHeight="1">
      <c r="A12" s="1327" t="s">
        <v>929</v>
      </c>
      <c r="B12" s="394"/>
      <c r="C12" s="789">
        <v>0</v>
      </c>
      <c r="D12" s="394"/>
      <c r="E12" s="789">
        <v>0</v>
      </c>
      <c r="F12" s="1053"/>
      <c r="G12" s="789">
        <f>-'22-23'!J23</f>
        <v>-28250</v>
      </c>
      <c r="H12" s="1053"/>
      <c r="I12" s="1053"/>
      <c r="J12" s="212"/>
      <c r="K12" s="789">
        <f t="shared" si="0"/>
        <v>-28250</v>
      </c>
      <c r="L12" s="52"/>
      <c r="M12" s="52"/>
      <c r="P12" s="1090"/>
    </row>
    <row r="13" spans="1:16" ht="21.75" customHeight="1">
      <c r="A13" s="1327" t="s">
        <v>675</v>
      </c>
      <c r="B13" s="394"/>
      <c r="C13" s="789">
        <v>0</v>
      </c>
      <c r="D13" s="394"/>
      <c r="E13" s="789">
        <v>0</v>
      </c>
      <c r="F13" s="1053"/>
      <c r="G13" s="789">
        <v>-422</v>
      </c>
      <c r="H13" s="1053"/>
      <c r="I13" s="1053"/>
      <c r="J13" s="212"/>
      <c r="K13" s="789">
        <f t="shared" si="0"/>
        <v>-422</v>
      </c>
      <c r="L13" s="52"/>
      <c r="M13" s="52"/>
    </row>
    <row r="14" spans="1:16" ht="21.75" customHeight="1">
      <c r="A14" s="1327" t="s">
        <v>575</v>
      </c>
      <c r="B14" s="394"/>
      <c r="C14" s="789">
        <v>0</v>
      </c>
      <c r="D14" s="394"/>
      <c r="E14" s="212">
        <v>184</v>
      </c>
      <c r="F14" s="1053"/>
      <c r="G14" s="789">
        <v>-184</v>
      </c>
      <c r="H14" s="1053"/>
      <c r="I14" s="1053"/>
      <c r="J14" s="212"/>
      <c r="K14" s="789">
        <f t="shared" si="0"/>
        <v>0</v>
      </c>
      <c r="L14" s="52"/>
      <c r="M14" s="52"/>
    </row>
    <row r="15" spans="1:16" ht="21.75" customHeight="1">
      <c r="A15" s="1327" t="s">
        <v>576</v>
      </c>
      <c r="B15" s="394"/>
      <c r="C15" s="639">
        <v>290000</v>
      </c>
      <c r="D15" s="553"/>
      <c r="E15" s="789">
        <v>0</v>
      </c>
      <c r="F15" s="1053"/>
      <c r="G15" s="789">
        <v>-48000</v>
      </c>
      <c r="H15" s="1053"/>
      <c r="I15" s="1053"/>
      <c r="J15" s="212"/>
      <c r="K15" s="639">
        <f t="shared" si="0"/>
        <v>242000</v>
      </c>
      <c r="L15" s="52"/>
      <c r="M15" s="52"/>
      <c r="O15" s="1090"/>
    </row>
    <row r="16" spans="1:16" ht="21.75" hidden="1" customHeight="1">
      <c r="A16" s="1327" t="s">
        <v>569</v>
      </c>
      <c r="B16" s="394"/>
      <c r="C16" s="789">
        <v>0</v>
      </c>
      <c r="D16" s="553"/>
      <c r="E16" s="789">
        <v>0</v>
      </c>
      <c r="F16" s="394"/>
      <c r="G16" s="789">
        <v>0</v>
      </c>
      <c r="H16" s="394"/>
      <c r="I16" s="394"/>
      <c r="J16" s="194">
        <v>0</v>
      </c>
      <c r="K16" s="1054">
        <f t="shared" si="0"/>
        <v>0</v>
      </c>
    </row>
    <row r="17" spans="1:13" ht="21.75" hidden="1" customHeight="1" thickBot="1">
      <c r="A17" s="1327" t="s">
        <v>574</v>
      </c>
      <c r="B17" s="394"/>
      <c r="C17" s="1056">
        <f>SUM(C11:C16)</f>
        <v>290000</v>
      </c>
      <c r="D17" s="553"/>
      <c r="E17" s="1056">
        <f>SUM(E11:E16)</f>
        <v>184</v>
      </c>
      <c r="F17" s="394"/>
      <c r="G17" s="789">
        <f>SUM(G11:G16)</f>
        <v>-73172</v>
      </c>
      <c r="H17" s="394"/>
      <c r="I17" s="394"/>
      <c r="J17" s="194">
        <f>SUM(J11:J16)</f>
        <v>0</v>
      </c>
      <c r="K17" s="1057">
        <f>SUM(K11:K16)</f>
        <v>217012</v>
      </c>
    </row>
    <row r="18" spans="1:13" ht="21.75" customHeight="1" thickBot="1">
      <c r="A18" s="1327" t="s">
        <v>577</v>
      </c>
      <c r="B18" s="394"/>
      <c r="C18" s="1058">
        <f>C9+C17</f>
        <v>300000</v>
      </c>
      <c r="D18" s="553"/>
      <c r="E18" s="1058">
        <f>E9+E17</f>
        <v>1184</v>
      </c>
      <c r="F18" s="1053"/>
      <c r="G18" s="1060">
        <f>G15+G14+G13+G12+G11+G7</f>
        <v>-19759</v>
      </c>
      <c r="H18" s="1053"/>
      <c r="I18" s="1053"/>
      <c r="J18" s="194">
        <f>J9+J17</f>
        <v>0</v>
      </c>
      <c r="K18" s="1058">
        <f>C18+E18+G18</f>
        <v>281425</v>
      </c>
      <c r="L18" s="52"/>
      <c r="M18" s="52"/>
    </row>
    <row r="19" spans="1:13" ht="4.5" customHeight="1" thickTop="1">
      <c r="A19" s="1327"/>
      <c r="B19" s="394"/>
      <c r="C19" s="639"/>
      <c r="D19" s="553"/>
      <c r="E19" s="639"/>
      <c r="F19" s="1053"/>
      <c r="G19" s="789"/>
      <c r="H19" s="1053"/>
      <c r="I19" s="1053"/>
      <c r="J19" s="212"/>
      <c r="K19" s="639"/>
      <c r="L19" s="52"/>
      <c r="M19" s="52"/>
    </row>
    <row r="20" spans="1:13" ht="21.75" hidden="1">
      <c r="A20" s="1327" t="s">
        <v>657</v>
      </c>
      <c r="B20" s="394"/>
      <c r="C20" s="639">
        <v>10000</v>
      </c>
      <c r="D20" s="553"/>
      <c r="E20" s="639">
        <v>1000</v>
      </c>
      <c r="F20" s="553"/>
      <c r="G20" s="789">
        <v>51380</v>
      </c>
      <c r="H20" s="553"/>
      <c r="I20" s="553"/>
      <c r="J20" s="639"/>
      <c r="K20" s="639">
        <f>SUM(C20:J20)</f>
        <v>62380</v>
      </c>
      <c r="L20" s="52"/>
      <c r="M20" s="52"/>
    </row>
    <row r="21" spans="1:13" ht="16.5" hidden="1" customHeight="1">
      <c r="A21" s="1327" t="s">
        <v>795</v>
      </c>
      <c r="B21" s="394"/>
      <c r="C21" s="212"/>
      <c r="D21" s="394"/>
      <c r="E21" s="212"/>
      <c r="F21" s="1053"/>
      <c r="G21" s="789"/>
      <c r="H21" s="1053"/>
      <c r="I21" s="1053"/>
      <c r="J21" s="212"/>
      <c r="K21" s="639"/>
      <c r="L21" s="52"/>
      <c r="M21" s="52"/>
    </row>
    <row r="22" spans="1:13" ht="21.75" hidden="1">
      <c r="A22" s="1327" t="s">
        <v>790</v>
      </c>
      <c r="B22" s="394"/>
      <c r="C22" s="789">
        <v>0</v>
      </c>
      <c r="D22" s="394"/>
      <c r="E22" s="789">
        <v>0</v>
      </c>
      <c r="F22" s="1053"/>
      <c r="G22" s="789">
        <v>4943</v>
      </c>
      <c r="H22" s="1053"/>
      <c r="I22" s="1053"/>
      <c r="J22" s="212"/>
      <c r="K22" s="789">
        <v>4943</v>
      </c>
      <c r="L22" s="52"/>
      <c r="M22" s="52"/>
    </row>
    <row r="23" spans="1:13" ht="21.75" hidden="1">
      <c r="A23" s="1327" t="s">
        <v>675</v>
      </c>
      <c r="B23" s="394"/>
      <c r="C23" s="789">
        <v>0</v>
      </c>
      <c r="D23" s="394"/>
      <c r="E23" s="789">
        <v>0</v>
      </c>
      <c r="F23" s="1053"/>
      <c r="G23" s="789">
        <v>-422</v>
      </c>
      <c r="H23" s="1053"/>
      <c r="I23" s="1053"/>
      <c r="J23" s="212"/>
      <c r="K23" s="1059">
        <v>-422</v>
      </c>
      <c r="L23" s="52"/>
      <c r="M23" s="52"/>
    </row>
    <row r="24" spans="1:13" ht="22.5" hidden="1" thickBot="1">
      <c r="A24" s="1327" t="s">
        <v>793</v>
      </c>
      <c r="B24" s="394"/>
      <c r="C24" s="1060">
        <v>10000</v>
      </c>
      <c r="D24" s="394"/>
      <c r="E24" s="1060">
        <v>1100</v>
      </c>
      <c r="F24" s="1053"/>
      <c r="G24" s="789">
        <v>55901</v>
      </c>
      <c r="H24" s="1053"/>
      <c r="I24" s="1053"/>
      <c r="J24" s="212"/>
      <c r="K24" s="1060">
        <v>66901</v>
      </c>
      <c r="L24" s="52"/>
      <c r="M24" s="52"/>
    </row>
    <row r="25" spans="1:13" ht="6" hidden="1" customHeight="1">
      <c r="A25" s="1327"/>
      <c r="B25" s="394"/>
      <c r="C25" s="789"/>
      <c r="D25" s="394"/>
      <c r="E25" s="789"/>
      <c r="F25" s="1053"/>
      <c r="G25" s="789"/>
      <c r="H25" s="1053"/>
      <c r="I25" s="1053"/>
      <c r="J25" s="212"/>
      <c r="K25" s="789"/>
      <c r="L25" s="52"/>
      <c r="M25" s="52"/>
    </row>
    <row r="26" spans="1:13" ht="21.75" customHeight="1">
      <c r="A26" s="1327" t="s">
        <v>853</v>
      </c>
      <c r="B26" s="394"/>
      <c r="C26" s="639">
        <f>C18+C25</f>
        <v>300000</v>
      </c>
      <c r="D26" s="553"/>
      <c r="E26" s="639">
        <f>E18+E25</f>
        <v>1184</v>
      </c>
      <c r="F26" s="1053"/>
      <c r="G26" s="789">
        <f>G18</f>
        <v>-19759</v>
      </c>
      <c r="H26" s="1053"/>
      <c r="I26" s="1053"/>
      <c r="J26" s="212">
        <f>J18+J25</f>
        <v>0</v>
      </c>
      <c r="K26" s="639">
        <f>K18+K25</f>
        <v>281425</v>
      </c>
      <c r="L26" s="52"/>
      <c r="M26" s="52"/>
    </row>
    <row r="27" spans="1:13" ht="21.75">
      <c r="A27" s="1327" t="s">
        <v>1067</v>
      </c>
      <c r="B27" s="394"/>
      <c r="C27" s="639"/>
      <c r="D27" s="553"/>
      <c r="E27" s="639"/>
      <c r="F27" s="1053"/>
      <c r="G27" s="212"/>
      <c r="H27" s="1053"/>
      <c r="I27" s="1053"/>
      <c r="J27" s="212"/>
      <c r="K27" s="212"/>
      <c r="L27" s="52"/>
      <c r="M27" s="52"/>
    </row>
    <row r="28" spans="1:13" ht="37.5">
      <c r="A28" s="1327" t="s">
        <v>1068</v>
      </c>
      <c r="B28" s="394"/>
      <c r="C28" s="789">
        <v>0</v>
      </c>
      <c r="D28" s="553"/>
      <c r="E28" s="789">
        <v>0</v>
      </c>
      <c r="F28" s="1053"/>
      <c r="G28" s="789">
        <f>سودوزيان!E19</f>
        <v>69815</v>
      </c>
      <c r="H28" s="1053"/>
      <c r="I28" s="1053"/>
      <c r="J28" s="212">
        <v>0</v>
      </c>
      <c r="K28" s="789">
        <f>SUM(C28:J28)</f>
        <v>69815</v>
      </c>
      <c r="L28" s="52"/>
      <c r="M28" s="52"/>
    </row>
    <row r="29" spans="1:13" ht="22.5" thickBot="1">
      <c r="A29" s="1327" t="s">
        <v>679</v>
      </c>
      <c r="B29" s="394"/>
      <c r="C29" s="789">
        <v>0</v>
      </c>
      <c r="D29" s="553"/>
      <c r="E29" s="789">
        <v>0</v>
      </c>
      <c r="F29" s="1053"/>
      <c r="G29" s="789">
        <v>-368</v>
      </c>
      <c r="H29" s="1053"/>
      <c r="I29" s="1053"/>
      <c r="J29" s="194">
        <v>0</v>
      </c>
      <c r="K29" s="789">
        <f>SUM(C29:J29)</f>
        <v>-368</v>
      </c>
      <c r="L29" s="52"/>
      <c r="M29" s="52"/>
    </row>
    <row r="30" spans="1:13" ht="21.75" hidden="1">
      <c r="A30" s="1327" t="s">
        <v>575</v>
      </c>
      <c r="B30" s="394"/>
      <c r="C30" s="789">
        <v>0</v>
      </c>
      <c r="D30" s="553"/>
      <c r="E30" s="789">
        <v>0</v>
      </c>
      <c r="F30" s="1053"/>
      <c r="G30" s="789">
        <v>0</v>
      </c>
      <c r="H30" s="1053"/>
      <c r="I30" s="1053"/>
      <c r="J30" s="212"/>
      <c r="K30" s="789">
        <f t="shared" ref="K30" si="1">SUM(C30:J30)</f>
        <v>0</v>
      </c>
      <c r="L30" s="52"/>
      <c r="M30" s="52"/>
    </row>
    <row r="31" spans="1:13" ht="22.5" thickBot="1">
      <c r="A31" s="1327" t="s">
        <v>953</v>
      </c>
      <c r="B31" s="394"/>
      <c r="C31" s="789"/>
      <c r="D31" s="553"/>
      <c r="E31" s="789">
        <v>3491</v>
      </c>
      <c r="F31" s="1053"/>
      <c r="G31" s="789">
        <f>-E31</f>
        <v>-3491</v>
      </c>
      <c r="H31" s="1053"/>
      <c r="I31" s="1053"/>
      <c r="J31" s="212"/>
      <c r="K31" s="789">
        <v>0</v>
      </c>
      <c r="L31" s="52"/>
      <c r="M31" s="52"/>
    </row>
    <row r="32" spans="1:13" ht="22.5" thickBot="1">
      <c r="A32" s="1327" t="s">
        <v>1048</v>
      </c>
      <c r="B32" s="394"/>
      <c r="C32" s="1058">
        <f>SUM(C26:C29)</f>
        <v>300000</v>
      </c>
      <c r="D32" s="553"/>
      <c r="E32" s="1058">
        <f>E26+E28+E29+E31</f>
        <v>4675</v>
      </c>
      <c r="F32" s="1053"/>
      <c r="G32" s="1055">
        <f>G26+G28+G29+G31</f>
        <v>46197</v>
      </c>
      <c r="H32" s="1053"/>
      <c r="I32" s="1053"/>
      <c r="J32" s="1061">
        <f>SUM(J18:J29)</f>
        <v>0</v>
      </c>
      <c r="K32" s="1058">
        <f>K26+K28+K29+K31</f>
        <v>350872</v>
      </c>
      <c r="L32" s="52"/>
      <c r="M32" s="52"/>
    </row>
    <row r="33" spans="1:13" ht="18.75" thickTop="1">
      <c r="A33" s="30"/>
      <c r="B33" s="52"/>
      <c r="C33" s="412"/>
      <c r="D33" s="412"/>
      <c r="E33" s="412"/>
      <c r="F33" s="412"/>
      <c r="G33" s="52"/>
      <c r="H33" s="412"/>
      <c r="I33" s="412"/>
      <c r="J33" s="412"/>
      <c r="K33" s="412"/>
      <c r="L33" s="52"/>
      <c r="M33" s="52"/>
    </row>
    <row r="34" spans="1:13" ht="13.5" customHeight="1">
      <c r="A34" s="46"/>
      <c r="B34" s="46"/>
      <c r="C34" s="46"/>
      <c r="D34" s="46"/>
      <c r="E34" s="46"/>
      <c r="F34" s="46"/>
      <c r="G34" s="982"/>
      <c r="H34" s="46"/>
      <c r="I34" s="46"/>
      <c r="J34" s="46"/>
      <c r="K34" s="46"/>
      <c r="L34" s="46"/>
      <c r="M34" s="46"/>
    </row>
    <row r="35" spans="1:13" hidden="1">
      <c r="A35" s="216"/>
      <c r="B35" s="52"/>
      <c r="C35" s="52"/>
      <c r="D35" s="52"/>
      <c r="E35" s="52"/>
      <c r="F35" s="52"/>
      <c r="G35" s="52"/>
      <c r="H35" s="52"/>
      <c r="I35" s="52"/>
      <c r="J35" s="52"/>
      <c r="K35" s="52"/>
      <c r="L35" s="52"/>
      <c r="M35" s="52"/>
    </row>
    <row r="36" spans="1:13" hidden="1">
      <c r="A36" s="216"/>
      <c r="B36" s="52"/>
      <c r="C36" s="52"/>
      <c r="D36" s="52"/>
      <c r="E36" s="52"/>
      <c r="F36" s="52"/>
      <c r="G36" s="52"/>
      <c r="H36" s="52"/>
      <c r="I36" s="52"/>
      <c r="J36" s="52"/>
      <c r="K36" s="52"/>
      <c r="L36" s="52"/>
      <c r="M36" s="52"/>
    </row>
    <row r="37" spans="1:13" hidden="1">
      <c r="A37" s="216"/>
      <c r="B37" s="52"/>
      <c r="C37" s="52"/>
      <c r="D37" s="52"/>
      <c r="E37" s="52"/>
      <c r="F37" s="52"/>
      <c r="G37" s="52"/>
      <c r="H37" s="52"/>
      <c r="I37" s="52"/>
      <c r="J37" s="52"/>
      <c r="K37" s="52"/>
      <c r="L37" s="52"/>
      <c r="M37" s="52"/>
    </row>
    <row r="38" spans="1:13" hidden="1">
      <c r="A38" s="216"/>
      <c r="B38" s="52"/>
      <c r="C38" s="52"/>
      <c r="D38" s="52"/>
      <c r="E38" s="52"/>
      <c r="F38" s="52"/>
      <c r="G38" s="52"/>
      <c r="H38" s="52"/>
      <c r="I38" s="52"/>
      <c r="J38" s="52"/>
      <c r="K38" s="52"/>
      <c r="L38" s="52"/>
      <c r="M38" s="52"/>
    </row>
    <row r="39" spans="1:13" ht="41.25" hidden="1" customHeight="1">
      <c r="A39" s="216"/>
      <c r="B39" s="52"/>
      <c r="C39" s="52"/>
      <c r="D39" s="52"/>
      <c r="E39" s="52"/>
      <c r="F39" s="52"/>
      <c r="G39" s="52"/>
      <c r="H39" s="52"/>
      <c r="I39" s="52"/>
      <c r="J39" s="52"/>
      <c r="K39" s="52"/>
      <c r="L39" s="52"/>
      <c r="M39" s="52"/>
    </row>
    <row r="40" spans="1:13" ht="50.25" customHeight="1">
      <c r="A40" s="216"/>
      <c r="B40" s="52"/>
      <c r="C40" s="52"/>
      <c r="D40" s="52"/>
      <c r="E40" s="52"/>
      <c r="F40" s="52"/>
      <c r="G40" s="52"/>
      <c r="H40" s="52"/>
      <c r="I40" s="52"/>
      <c r="J40" s="52"/>
      <c r="K40" s="52"/>
      <c r="L40" s="52"/>
      <c r="M40" s="52"/>
    </row>
    <row r="41" spans="1:13" ht="21">
      <c r="A41" s="1136" t="s">
        <v>680</v>
      </c>
      <c r="B41" s="1136"/>
      <c r="C41" s="1136"/>
      <c r="D41" s="1136"/>
      <c r="E41" s="1136"/>
      <c r="F41" s="1136"/>
      <c r="G41" s="1136"/>
      <c r="H41" s="1136"/>
      <c r="I41" s="1136"/>
      <c r="J41" s="1136"/>
      <c r="K41" s="1136"/>
      <c r="L41" s="1136"/>
      <c r="M41" s="52"/>
    </row>
    <row r="42" spans="1:13">
      <c r="A42" s="30"/>
      <c r="B42" s="52"/>
      <c r="C42" s="52"/>
      <c r="D42" s="52"/>
      <c r="E42" s="52"/>
      <c r="F42" s="52"/>
      <c r="G42" s="52"/>
      <c r="H42" s="52"/>
      <c r="I42" s="52"/>
      <c r="J42" s="52"/>
      <c r="K42" s="52"/>
      <c r="L42" s="52"/>
      <c r="M42" s="52"/>
    </row>
    <row r="43" spans="1:13" ht="19.5">
      <c r="A43" s="1129">
        <v>4</v>
      </c>
      <c r="B43" s="1129"/>
      <c r="C43" s="1129"/>
      <c r="D43" s="1129"/>
      <c r="E43" s="1129"/>
      <c r="F43" s="1129"/>
      <c r="G43" s="1129"/>
      <c r="H43" s="1129"/>
      <c r="I43" s="1129"/>
      <c r="J43" s="1129"/>
      <c r="K43" s="1129"/>
      <c r="L43" s="1129"/>
      <c r="M43" s="1129"/>
    </row>
  </sheetData>
  <mergeCells count="6">
    <mergeCell ref="A1:L1"/>
    <mergeCell ref="A2:L2"/>
    <mergeCell ref="A4:L4"/>
    <mergeCell ref="A43:M43"/>
    <mergeCell ref="A41:L41"/>
    <mergeCell ref="A3:L3"/>
  </mergeCells>
  <pageMargins left="0.39370078740157499" right="0.78740157480314998" top="0.39370078740157499" bottom="0.39370078740157499" header="0.31496062992126" footer="0.31496062992126"/>
  <pageSetup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A1:Q80"/>
  <sheetViews>
    <sheetView rightToLeft="1" view="pageBreakPreview" topLeftCell="B1" zoomScale="98" zoomScaleSheetLayoutView="98" workbookViewId="0">
      <pane ySplit="1" topLeftCell="A30" activePane="bottomLeft" state="frozen"/>
      <selection activeCell="E28" sqref="E28:F28"/>
      <selection pane="bottomLeft" activeCell="N6" sqref="N6"/>
    </sheetView>
  </sheetViews>
  <sheetFormatPr defaultColWidth="2.125" defaultRowHeight="18.75"/>
  <cols>
    <col min="1" max="1" width="2" style="54" customWidth="1"/>
    <col min="2" max="2" width="52.5" style="368" customWidth="1"/>
    <col min="3" max="3" width="1" style="368" customWidth="1"/>
    <col min="4" max="4" width="10.375" style="368" customWidth="1"/>
    <col min="5" max="5" width="1" style="368" customWidth="1"/>
    <col min="6" max="6" width="16.125" style="377" customWidth="1"/>
    <col min="7" max="7" width="0.875" style="377" customWidth="1"/>
    <col min="8" max="8" width="15" style="377" hidden="1" customWidth="1"/>
    <col min="9" max="9" width="0.625" style="377" customWidth="1"/>
    <col min="10" max="10" width="13.875" style="377" customWidth="1"/>
    <col min="11" max="11" width="0.625" style="377" customWidth="1"/>
    <col min="12" max="12" width="3.5" style="122" customWidth="1"/>
    <col min="13" max="242" width="9" style="54" customWidth="1"/>
    <col min="243" max="243" width="2.875" style="54" customWidth="1"/>
    <col min="244" max="244" width="21.625" style="54" customWidth="1"/>
    <col min="245" max="245" width="2.125" style="54" customWidth="1"/>
    <col min="246" max="246" width="7.875" style="54" customWidth="1"/>
    <col min="247" max="247" width="2.125" style="54" customWidth="1"/>
    <col min="248" max="248" width="12.625" style="54" customWidth="1"/>
    <col min="249" max="249" width="2.125" style="54" customWidth="1"/>
    <col min="250" max="250" width="12.625" style="54" customWidth="1"/>
    <col min="251" max="251" width="2.125" style="54" customWidth="1"/>
    <col min="252" max="252" width="23.625" style="54" customWidth="1"/>
    <col min="253" max="253" width="2.125" style="54" customWidth="1"/>
    <col min="254" max="254" width="7.125" style="54" customWidth="1"/>
    <col min="255" max="255" width="2.125" style="54" customWidth="1"/>
    <col min="256" max="256" width="12.625" style="54" customWidth="1"/>
    <col min="257" max="16384" width="2.125" style="54"/>
  </cols>
  <sheetData>
    <row r="1" spans="1:16" ht="21">
      <c r="A1" s="1304" t="str">
        <f>'سر برگ صفحات'!A1</f>
        <v>شرکت نمونه (سهامی خاص)</v>
      </c>
      <c r="B1" s="1304"/>
      <c r="C1" s="1304"/>
      <c r="D1" s="1304"/>
      <c r="E1" s="1304"/>
      <c r="F1" s="1304"/>
      <c r="G1" s="1304"/>
      <c r="H1" s="1304"/>
      <c r="I1" s="1304"/>
      <c r="J1" s="1304"/>
      <c r="K1" s="116"/>
      <c r="L1" s="116"/>
    </row>
    <row r="2" spans="1:16" ht="21" hidden="1">
      <c r="A2" s="1304" t="str">
        <f>'سر برگ صفحات'!A2</f>
        <v>صورتهای مالی تلفیق گروه و شرکت</v>
      </c>
      <c r="B2" s="1304"/>
      <c r="C2" s="1304"/>
      <c r="D2" s="1304"/>
      <c r="E2" s="1304"/>
      <c r="F2" s="1304"/>
      <c r="G2" s="1304"/>
      <c r="H2" s="1304"/>
      <c r="I2" s="1304"/>
      <c r="J2" s="1304"/>
      <c r="K2" s="116"/>
      <c r="L2" s="116"/>
    </row>
    <row r="3" spans="1:16" ht="21">
      <c r="A3" s="1304" t="s">
        <v>681</v>
      </c>
      <c r="B3" s="1304"/>
      <c r="C3" s="1304"/>
      <c r="D3" s="1304"/>
      <c r="E3" s="1304"/>
      <c r="F3" s="1304"/>
      <c r="G3" s="1304"/>
      <c r="H3" s="1304"/>
      <c r="I3" s="1304"/>
      <c r="J3" s="1304"/>
      <c r="K3" s="116"/>
      <c r="L3" s="305"/>
    </row>
    <row r="4" spans="1:16" ht="21">
      <c r="A4" s="1304" t="str">
        <f>'سر برگ صفحات'!A18</f>
        <v xml:space="preserve"> دوره مالی منتهی به 29 اسفند 1400</v>
      </c>
      <c r="B4" s="1304"/>
      <c r="C4" s="1304"/>
      <c r="D4" s="1304"/>
      <c r="E4" s="1304"/>
      <c r="F4" s="1304"/>
      <c r="G4" s="1304"/>
      <c r="H4" s="1304"/>
      <c r="I4" s="1304"/>
      <c r="J4" s="1304"/>
      <c r="K4" s="116"/>
      <c r="L4" s="116"/>
    </row>
    <row r="5" spans="1:16" ht="19.5" customHeight="1">
      <c r="A5" s="305"/>
      <c r="B5" s="305"/>
      <c r="C5" s="305"/>
      <c r="D5" s="305"/>
      <c r="E5" s="305"/>
      <c r="F5" s="1138" t="str">
        <f>'سر برگ صفحات'!A12</f>
        <v>دوره مالی منتهی به 1400/12/29</v>
      </c>
      <c r="G5" s="305"/>
      <c r="H5" s="305"/>
      <c r="I5" s="305"/>
      <c r="J5" s="1076" t="s">
        <v>946</v>
      </c>
      <c r="K5" s="116"/>
      <c r="L5" s="116"/>
    </row>
    <row r="6" spans="1:16" s="365" customFormat="1" ht="42" thickBot="1">
      <c r="A6" s="363"/>
      <c r="B6" s="367"/>
      <c r="C6" s="368"/>
      <c r="D6" s="637" t="s">
        <v>11</v>
      </c>
      <c r="E6" s="368"/>
      <c r="F6" s="1139"/>
      <c r="G6" s="82"/>
      <c r="H6" s="729" t="str">
        <f>'سر برگ صفحات'!A13</f>
        <v xml:space="preserve"> 6 ماهه منتهی به 1399/06/31</v>
      </c>
      <c r="I6" s="369"/>
      <c r="J6" s="637" t="str">
        <f>'وضعيت مالي'!H6</f>
        <v xml:space="preserve"> 1399/12/30</v>
      </c>
      <c r="K6" s="370"/>
      <c r="L6" s="364"/>
    </row>
    <row r="7" spans="1:16" ht="20.25" customHeight="1">
      <c r="A7" s="78"/>
      <c r="B7" s="371"/>
      <c r="D7" s="367"/>
      <c r="F7" s="353" t="s">
        <v>314</v>
      </c>
      <c r="G7" s="203"/>
      <c r="H7" s="353" t="s">
        <v>314</v>
      </c>
      <c r="I7" s="203"/>
      <c r="J7" s="353" t="s">
        <v>314</v>
      </c>
      <c r="K7" s="305"/>
    </row>
    <row r="8" spans="1:16" s="365" customFormat="1" ht="21.75">
      <c r="A8" s="363"/>
      <c r="B8" s="1336" t="s">
        <v>484</v>
      </c>
      <c r="C8" s="380"/>
      <c r="D8" s="212"/>
      <c r="E8" s="380"/>
      <c r="F8" s="314"/>
      <c r="G8" s="381"/>
      <c r="H8" s="314"/>
      <c r="I8" s="381"/>
      <c r="J8" s="314"/>
      <c r="K8" s="369"/>
      <c r="L8" s="364"/>
    </row>
    <row r="9" spans="1:16" ht="21.75">
      <c r="A9" s="78"/>
      <c r="B9" s="995" t="s">
        <v>404</v>
      </c>
      <c r="C9" s="380"/>
      <c r="D9" s="193">
        <v>24</v>
      </c>
      <c r="E9" s="380"/>
      <c r="F9" s="357">
        <f>'24'!F26</f>
        <v>-456317</v>
      </c>
      <c r="G9" s="382"/>
      <c r="H9" s="357">
        <v>-166635</v>
      </c>
      <c r="I9" s="382"/>
      <c r="J9" s="357">
        <f>'24'!J26</f>
        <v>169681</v>
      </c>
      <c r="K9" s="372"/>
    </row>
    <row r="10" spans="1:16" ht="22.5" thickBot="1">
      <c r="A10" s="78"/>
      <c r="B10" s="995" t="s">
        <v>485</v>
      </c>
      <c r="C10" s="380"/>
      <c r="D10" s="193"/>
      <c r="E10" s="380"/>
      <c r="F10" s="357">
        <f>-('20'!S13-'20'!Q13)</f>
        <v>-1280</v>
      </c>
      <c r="G10" s="383"/>
      <c r="H10" s="357">
        <v>-4289</v>
      </c>
      <c r="I10" s="383"/>
      <c r="J10" s="357">
        <v>-1210</v>
      </c>
      <c r="K10" s="373"/>
      <c r="O10" s="619"/>
      <c r="P10" s="368"/>
    </row>
    <row r="11" spans="1:16" ht="22.5" hidden="1" thickBot="1">
      <c r="A11" s="78"/>
      <c r="B11" s="1327" t="s">
        <v>486</v>
      </c>
      <c r="C11" s="380"/>
      <c r="D11" s="193"/>
      <c r="E11" s="380"/>
      <c r="F11" s="413">
        <v>0</v>
      </c>
      <c r="G11" s="383"/>
      <c r="H11" s="413">
        <v>0</v>
      </c>
      <c r="I11" s="383"/>
      <c r="J11" s="413">
        <v>0</v>
      </c>
      <c r="K11" s="374"/>
    </row>
    <row r="12" spans="1:16" ht="26.25" customHeight="1" thickBot="1">
      <c r="A12" s="78"/>
      <c r="B12" s="995" t="s">
        <v>487</v>
      </c>
      <c r="C12" s="380"/>
      <c r="D12" s="193"/>
      <c r="E12" s="380"/>
      <c r="F12" s="705">
        <f>SUM(F9:F11)</f>
        <v>-457597</v>
      </c>
      <c r="G12" s="383"/>
      <c r="H12" s="386">
        <f>SUM(H9:H11)</f>
        <v>-170924</v>
      </c>
      <c r="I12" s="383"/>
      <c r="J12" s="386">
        <f>J9+J10</f>
        <v>168471</v>
      </c>
      <c r="K12" s="374"/>
    </row>
    <row r="13" spans="1:16" ht="21.75">
      <c r="A13" s="78"/>
      <c r="B13" s="1336" t="s">
        <v>488</v>
      </c>
      <c r="C13" s="380"/>
      <c r="D13" s="212"/>
      <c r="E13" s="380"/>
      <c r="F13" s="316"/>
      <c r="G13" s="383"/>
      <c r="H13" s="316"/>
      <c r="I13" s="383"/>
      <c r="J13" s="316"/>
      <c r="K13" s="374"/>
    </row>
    <row r="14" spans="1:16" ht="21.75">
      <c r="A14" s="78"/>
      <c r="B14" s="995" t="s">
        <v>489</v>
      </c>
      <c r="C14" s="380"/>
      <c r="D14" s="193"/>
      <c r="E14" s="380"/>
      <c r="F14" s="812">
        <f>-'9-1'!M15</f>
        <v>-1010</v>
      </c>
      <c r="G14" s="383"/>
      <c r="H14" s="357">
        <v>-211989</v>
      </c>
      <c r="I14" s="383"/>
      <c r="J14" s="357">
        <v>-2239</v>
      </c>
      <c r="K14" s="374"/>
      <c r="M14" s="86"/>
    </row>
    <row r="15" spans="1:16" ht="21.75">
      <c r="A15" s="78"/>
      <c r="B15" s="995" t="s">
        <v>972</v>
      </c>
      <c r="C15" s="380"/>
      <c r="D15" s="193"/>
      <c r="E15" s="380"/>
      <c r="F15" s="812">
        <v>1097</v>
      </c>
      <c r="G15" s="383"/>
      <c r="H15" s="357">
        <v>278322</v>
      </c>
      <c r="I15" s="383"/>
      <c r="J15" s="357">
        <v>0</v>
      </c>
      <c r="K15" s="374"/>
    </row>
    <row r="16" spans="1:16" ht="21.75" hidden="1">
      <c r="A16" s="78"/>
      <c r="B16" s="995" t="s">
        <v>490</v>
      </c>
      <c r="C16" s="380"/>
      <c r="D16" s="193"/>
      <c r="E16" s="380"/>
      <c r="F16" s="812">
        <v>0</v>
      </c>
      <c r="G16" s="381"/>
      <c r="H16" s="357">
        <v>0</v>
      </c>
      <c r="I16" s="381"/>
      <c r="J16" s="357">
        <v>0</v>
      </c>
      <c r="K16" s="369"/>
    </row>
    <row r="17" spans="1:17" ht="21.75">
      <c r="A17" s="78"/>
      <c r="B17" s="995" t="s">
        <v>546</v>
      </c>
      <c r="C17" s="380"/>
      <c r="D17" s="193"/>
      <c r="E17" s="380"/>
      <c r="F17" s="812" t="e">
        <f>'وضعيت مالي'!H17-'وضعيت مالي'!F17</f>
        <v>#REF!</v>
      </c>
      <c r="G17" s="381"/>
      <c r="H17" s="357">
        <v>-16671</v>
      </c>
      <c r="I17" s="381"/>
      <c r="J17" s="357">
        <v>-5</v>
      </c>
      <c r="K17" s="369"/>
    </row>
    <row r="18" spans="1:17" ht="21.75">
      <c r="A18" s="78"/>
      <c r="B18" s="995" t="s">
        <v>973</v>
      </c>
      <c r="C18" s="380"/>
      <c r="D18" s="193"/>
      <c r="E18" s="380"/>
      <c r="F18" s="853">
        <f>'8'!M9</f>
        <v>2109</v>
      </c>
      <c r="G18" s="381"/>
      <c r="H18" s="357">
        <v>0</v>
      </c>
      <c r="I18" s="381"/>
      <c r="J18" s="357">
        <v>0</v>
      </c>
      <c r="K18" s="369"/>
    </row>
    <row r="19" spans="1:17" ht="21.75">
      <c r="A19" s="78"/>
      <c r="B19" s="1329" t="s">
        <v>491</v>
      </c>
      <c r="C19" s="380"/>
      <c r="D19" s="193"/>
      <c r="E19" s="380"/>
      <c r="F19" s="564">
        <f>'8'!M10</f>
        <v>9341</v>
      </c>
      <c r="G19" s="549"/>
      <c r="H19" s="531">
        <v>20297</v>
      </c>
      <c r="I19" s="549"/>
      <c r="J19" s="531">
        <v>3600</v>
      </c>
      <c r="K19" s="374"/>
    </row>
    <row r="20" spans="1:17" ht="22.5" hidden="1" thickBot="1">
      <c r="A20" s="78"/>
      <c r="B20" s="1327" t="s">
        <v>493</v>
      </c>
      <c r="C20" s="380"/>
      <c r="D20" s="193"/>
      <c r="E20" s="380"/>
      <c r="F20" s="971">
        <v>0</v>
      </c>
      <c r="G20" s="383"/>
      <c r="H20" s="413">
        <v>0</v>
      </c>
      <c r="I20" s="383"/>
      <c r="J20" s="413">
        <v>0</v>
      </c>
      <c r="K20" s="373"/>
    </row>
    <row r="21" spans="1:17" ht="22.5" thickBot="1">
      <c r="A21" s="78"/>
      <c r="B21" s="1327" t="s">
        <v>975</v>
      </c>
      <c r="C21" s="380"/>
      <c r="D21" s="193"/>
      <c r="E21" s="380"/>
      <c r="F21" s="812">
        <v>0</v>
      </c>
      <c r="G21" s="383"/>
      <c r="H21" s="413"/>
      <c r="I21" s="383"/>
      <c r="J21" s="357">
        <v>18543</v>
      </c>
      <c r="K21" s="373"/>
    </row>
    <row r="22" spans="1:17" ht="22.5" thickBot="1">
      <c r="A22" s="78"/>
      <c r="B22" s="1327" t="s">
        <v>974</v>
      </c>
      <c r="C22" s="380"/>
      <c r="D22" s="193"/>
      <c r="E22" s="380"/>
      <c r="F22" s="413">
        <v>0</v>
      </c>
      <c r="G22" s="383"/>
      <c r="H22" s="413"/>
      <c r="I22" s="383"/>
      <c r="J22" s="413">
        <v>68322</v>
      </c>
      <c r="K22" s="373"/>
    </row>
    <row r="23" spans="1:17" ht="25.5" customHeight="1" thickBot="1">
      <c r="A23" s="78"/>
      <c r="B23" s="1329" t="s">
        <v>494</v>
      </c>
      <c r="C23" s="380"/>
      <c r="D23" s="193"/>
      <c r="E23" s="380"/>
      <c r="F23" s="971" t="e">
        <f>SUM(F14:F22)</f>
        <v>#REF!</v>
      </c>
      <c r="G23" s="383"/>
      <c r="H23" s="386">
        <f>SUM(H14:H20)</f>
        <v>69959</v>
      </c>
      <c r="I23" s="383"/>
      <c r="J23" s="386">
        <f>SUM(J14:J22)</f>
        <v>88221</v>
      </c>
      <c r="K23" s="373"/>
    </row>
    <row r="24" spans="1:17" ht="28.5" customHeight="1">
      <c r="A24" s="78"/>
      <c r="B24" s="1330" t="s">
        <v>495</v>
      </c>
      <c r="C24" s="380"/>
      <c r="D24" s="193"/>
      <c r="E24" s="380"/>
      <c r="F24" s="973" t="e">
        <f>F12+F23</f>
        <v>#REF!</v>
      </c>
      <c r="G24" s="383"/>
      <c r="H24" s="423">
        <f>H12+H23</f>
        <v>-100965</v>
      </c>
      <c r="I24" s="383"/>
      <c r="J24" s="423">
        <f>J12+J23</f>
        <v>256692</v>
      </c>
      <c r="K24" s="373"/>
      <c r="M24" s="86"/>
      <c r="N24" s="86"/>
      <c r="Q24" s="619"/>
    </row>
    <row r="25" spans="1:17" ht="21.75">
      <c r="A25" s="78"/>
      <c r="B25" s="1327" t="s">
        <v>496</v>
      </c>
      <c r="C25" s="380"/>
      <c r="D25" s="193"/>
      <c r="E25" s="380"/>
      <c r="F25" s="973"/>
      <c r="G25" s="383"/>
      <c r="H25" s="423"/>
      <c r="I25" s="383"/>
      <c r="J25" s="423"/>
      <c r="K25" s="373"/>
      <c r="Q25" s="619"/>
    </row>
    <row r="26" spans="1:17" ht="21.75">
      <c r="A26" s="78"/>
      <c r="B26" s="1327" t="s">
        <v>852</v>
      </c>
      <c r="C26" s="380"/>
      <c r="D26" s="212"/>
      <c r="E26" s="380"/>
      <c r="F26" s="812">
        <f>'وضعيت مالي'!F42-'وضعيت مالي'!H42</f>
        <v>-1422</v>
      </c>
      <c r="G26" s="383"/>
      <c r="H26" s="357">
        <v>0</v>
      </c>
      <c r="I26" s="381"/>
      <c r="J26" s="357">
        <v>0</v>
      </c>
      <c r="K26" s="373"/>
    </row>
    <row r="27" spans="1:17" ht="22.5" thickBot="1">
      <c r="A27" s="78"/>
      <c r="B27" s="1327" t="s">
        <v>721</v>
      </c>
      <c r="C27" s="380"/>
      <c r="D27" s="212"/>
      <c r="E27" s="380"/>
      <c r="F27" s="812">
        <v>0</v>
      </c>
      <c r="G27" s="384"/>
      <c r="H27" s="357">
        <v>0</v>
      </c>
      <c r="I27" s="383"/>
      <c r="J27" s="531">
        <v>130000</v>
      </c>
      <c r="K27" s="373"/>
    </row>
    <row r="28" spans="1:17" ht="22.5" hidden="1" thickBot="1">
      <c r="A28" s="78"/>
      <c r="B28" s="995" t="s">
        <v>497</v>
      </c>
      <c r="C28" s="380"/>
      <c r="D28" s="212"/>
      <c r="E28" s="380"/>
      <c r="F28" s="812">
        <v>0</v>
      </c>
      <c r="G28" s="384"/>
      <c r="H28" s="357">
        <v>0</v>
      </c>
      <c r="I28" s="384"/>
      <c r="J28" s="357">
        <v>0</v>
      </c>
      <c r="K28" s="375"/>
    </row>
    <row r="29" spans="1:17" ht="22.5" hidden="1" thickBot="1">
      <c r="A29" s="78"/>
      <c r="B29" s="995" t="s">
        <v>498</v>
      </c>
      <c r="C29" s="380"/>
      <c r="D29" s="212"/>
      <c r="E29" s="380"/>
      <c r="F29" s="971">
        <v>0</v>
      </c>
      <c r="G29" s="383"/>
      <c r="H29" s="413">
        <v>0</v>
      </c>
      <c r="I29" s="383"/>
      <c r="J29" s="413">
        <v>0</v>
      </c>
      <c r="K29" s="376"/>
    </row>
    <row r="30" spans="1:17" ht="22.5" thickBot="1">
      <c r="A30" s="78"/>
      <c r="B30" s="1329" t="s">
        <v>499</v>
      </c>
      <c r="C30" s="380"/>
      <c r="D30" s="193"/>
      <c r="E30" s="380"/>
      <c r="F30" s="972">
        <f>F26+F27</f>
        <v>-1422</v>
      </c>
      <c r="G30" s="383"/>
      <c r="H30" s="386">
        <f>SUM(H28:H29)</f>
        <v>0</v>
      </c>
      <c r="I30" s="383"/>
      <c r="J30" s="386">
        <v>130000</v>
      </c>
      <c r="K30" s="376"/>
    </row>
    <row r="31" spans="1:17" ht="21.75">
      <c r="A31" s="78"/>
      <c r="B31" s="995" t="s">
        <v>500</v>
      </c>
      <c r="C31" s="380"/>
      <c r="D31" s="193"/>
      <c r="E31" s="380"/>
      <c r="F31" s="973" t="e">
        <f>F24+F30</f>
        <v>#REF!</v>
      </c>
      <c r="G31" s="383"/>
      <c r="H31" s="423">
        <f>H12+H23+H30</f>
        <v>-100965</v>
      </c>
      <c r="I31" s="383"/>
      <c r="J31" s="423">
        <f>J24+J30</f>
        <v>386692</v>
      </c>
      <c r="M31" s="86"/>
    </row>
    <row r="32" spans="1:17" ht="22.5" thickBot="1">
      <c r="A32" s="78"/>
      <c r="B32" s="995" t="s">
        <v>501</v>
      </c>
      <c r="C32" s="380"/>
      <c r="D32" s="193"/>
      <c r="E32" s="380"/>
      <c r="F32" s="974">
        <f>J33</f>
        <v>506659</v>
      </c>
      <c r="G32" s="554"/>
      <c r="H32" s="529">
        <v>119967</v>
      </c>
      <c r="I32" s="554"/>
      <c r="J32" s="529">
        <f>'وضعيت مالي'!K19</f>
        <v>119967</v>
      </c>
      <c r="K32" s="568"/>
      <c r="M32" s="619"/>
    </row>
    <row r="33" spans="1:13" ht="22.5" thickBot="1">
      <c r="A33" s="78"/>
      <c r="B33" s="995" t="s">
        <v>502</v>
      </c>
      <c r="C33" s="380"/>
      <c r="D33" s="193"/>
      <c r="E33" s="380"/>
      <c r="F33" s="975" t="e">
        <f>F31+F32</f>
        <v>#REF!</v>
      </c>
      <c r="G33" s="554"/>
      <c r="H33" s="566">
        <f>SUM(H31:H32)</f>
        <v>19002</v>
      </c>
      <c r="I33" s="554"/>
      <c r="J33" s="566">
        <f>'وضعيت مالي'!H19</f>
        <v>506659</v>
      </c>
      <c r="K33" s="568"/>
      <c r="M33" s="619"/>
    </row>
    <row r="34" spans="1:13" ht="22.5" thickTop="1">
      <c r="A34" s="78"/>
      <c r="B34" s="995" t="s">
        <v>503</v>
      </c>
      <c r="C34" s="380"/>
      <c r="D34" s="212"/>
      <c r="E34" s="380"/>
      <c r="F34" s="531">
        <v>0</v>
      </c>
      <c r="G34" s="385"/>
      <c r="H34" s="316"/>
      <c r="I34" s="385"/>
      <c r="J34" s="1077">
        <v>370000</v>
      </c>
      <c r="K34" s="378"/>
      <c r="M34" s="86"/>
    </row>
    <row r="35" spans="1:13" ht="21">
      <c r="B35" s="379"/>
      <c r="D35" s="305"/>
      <c r="F35" s="378"/>
      <c r="G35" s="378"/>
      <c r="H35" s="378"/>
      <c r="I35" s="378"/>
      <c r="J35" s="378"/>
      <c r="K35" s="378"/>
    </row>
    <row r="36" spans="1:13" ht="21">
      <c r="D36" s="305"/>
      <c r="F36" s="378"/>
      <c r="G36" s="378"/>
      <c r="H36" s="378"/>
      <c r="I36" s="378"/>
      <c r="J36" s="378"/>
      <c r="K36" s="378"/>
    </row>
    <row r="37" spans="1:13" ht="19.5">
      <c r="A37" s="1127" t="s">
        <v>674</v>
      </c>
      <c r="B37" s="1127"/>
      <c r="C37" s="1127"/>
      <c r="D37" s="1127"/>
      <c r="E37" s="1127"/>
      <c r="F37" s="1127"/>
      <c r="G37" s="1127"/>
      <c r="H37" s="1127"/>
      <c r="I37" s="1127"/>
      <c r="J37" s="1127"/>
      <c r="K37" s="119"/>
      <c r="L37" s="119"/>
    </row>
    <row r="38" spans="1:13" ht="51.75" customHeight="1"/>
    <row r="39" spans="1:13" ht="21">
      <c r="A39" s="1137">
        <v>5</v>
      </c>
      <c r="B39" s="1137"/>
      <c r="C39" s="1137"/>
      <c r="D39" s="1137"/>
      <c r="E39" s="1137"/>
      <c r="F39" s="1137"/>
      <c r="G39" s="1137"/>
      <c r="H39" s="1137"/>
      <c r="I39" s="1137"/>
      <c r="J39" s="1137"/>
      <c r="K39" s="638"/>
      <c r="L39" s="54"/>
    </row>
    <row r="78" ht="18" customHeight="1"/>
    <row r="80" ht="18" customHeight="1"/>
  </sheetData>
  <mergeCells count="7">
    <mergeCell ref="A39:J39"/>
    <mergeCell ref="A3:J3"/>
    <mergeCell ref="A1:J1"/>
    <mergeCell ref="A2:J2"/>
    <mergeCell ref="A4:J4"/>
    <mergeCell ref="A37:J37"/>
    <mergeCell ref="F5:F6"/>
  </mergeCells>
  <conditionalFormatting sqref="G20:G25 K20:K28">
    <cfRule type="cellIs" dxfId="23" priority="6" stopIfTrue="1" operator="lessThan">
      <formula>0</formula>
    </cfRule>
  </conditionalFormatting>
  <conditionalFormatting sqref="G29:G31">
    <cfRule type="cellIs" dxfId="22" priority="5" stopIfTrue="1" operator="lessThan">
      <formula>0</formula>
    </cfRule>
  </conditionalFormatting>
  <conditionalFormatting sqref="G34 G10:G15 G19 K10:K15 K19 K34 G26 G28">
    <cfRule type="cellIs" dxfId="21" priority="7" stopIfTrue="1" operator="lessThan">
      <formula>0</formula>
    </cfRule>
  </conditionalFormatting>
  <conditionalFormatting sqref="I20:I25">
    <cfRule type="cellIs" dxfId="20" priority="3" stopIfTrue="1" operator="lessThan">
      <formula>0</formula>
    </cfRule>
  </conditionalFormatting>
  <conditionalFormatting sqref="I29:I31">
    <cfRule type="cellIs" dxfId="19" priority="2" stopIfTrue="1" operator="lessThan">
      <formula>0</formula>
    </cfRule>
  </conditionalFormatting>
  <conditionalFormatting sqref="I34 I10:I15 I19 I27:I28">
    <cfRule type="cellIs" dxfId="18" priority="4" stopIfTrue="1" operator="lessThan">
      <formula>0</formula>
    </cfRule>
  </conditionalFormatting>
  <conditionalFormatting sqref="G27">
    <cfRule type="cellIs" dxfId="17" priority="1" stopIfTrue="1" operator="lessThan">
      <formula>0</formula>
    </cfRule>
  </conditionalFormatting>
  <pageMargins left="0.39370078740157499" right="0.78740157480314998" top="0.39370078740157499" bottom="0.39370078740157499" header="0.31496062992126" footer="0.31496062992126"/>
  <pageSetup scale="90" orientation="portrait" r:id="rId1"/>
  <rowBreaks count="1" manualBreakCount="1">
    <brk id="39"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sheetPr>
  <dimension ref="A1:M40"/>
  <sheetViews>
    <sheetView rightToLeft="1" view="pageBreakPreview" topLeftCell="A7" zoomScaleSheetLayoutView="100" workbookViewId="0">
      <selection activeCell="S10" sqref="S10"/>
    </sheetView>
  </sheetViews>
  <sheetFormatPr defaultColWidth="9" defaultRowHeight="18"/>
  <cols>
    <col min="1" max="1" width="8.125" style="115" bestFit="1" customWidth="1"/>
    <col min="2" max="2" width="1.125" style="68" customWidth="1"/>
    <col min="3" max="3" width="11.625" style="68" customWidth="1"/>
    <col min="4" max="4" width="10.625" style="68" customWidth="1"/>
    <col min="5" max="5" width="7.125" style="68" customWidth="1"/>
    <col min="6" max="6" width="19.75" style="68" customWidth="1"/>
    <col min="7" max="7" width="1" style="68" customWidth="1"/>
    <col min="8" max="8" width="12.875" style="68" customWidth="1"/>
    <col min="9" max="9" width="0.625" style="68" customWidth="1"/>
    <col min="10" max="10" width="15.375" style="68" customWidth="1"/>
    <col min="11" max="11" width="1.125" style="68" customWidth="1"/>
    <col min="12" max="12" width="19.375" style="68" hidden="1" customWidth="1"/>
    <col min="13" max="13" width="0.5" style="68" hidden="1" customWidth="1"/>
    <col min="14" max="16384" width="9" style="68"/>
  </cols>
  <sheetData>
    <row r="1" spans="1:12" ht="21">
      <c r="A1" s="1304" t="str">
        <f>'سر برگ صفحات'!A1</f>
        <v>شرکت نمونه (سهامی خاص)</v>
      </c>
      <c r="B1" s="1304"/>
      <c r="C1" s="1304"/>
      <c r="D1" s="1304"/>
      <c r="E1" s="1304"/>
      <c r="F1" s="1304"/>
      <c r="G1" s="1304"/>
      <c r="H1" s="1304"/>
      <c r="I1" s="1304"/>
      <c r="J1" s="1304"/>
      <c r="K1" s="1304"/>
      <c r="L1" s="1304"/>
    </row>
    <row r="2" spans="1:12" ht="21" hidden="1">
      <c r="A2" s="1304" t="str">
        <f>'سر برگ صفحات'!A2</f>
        <v>صورتهای مالی تلفیق گروه و شرکت</v>
      </c>
      <c r="B2" s="1304"/>
      <c r="C2" s="1304"/>
      <c r="D2" s="1304"/>
      <c r="E2" s="1304"/>
      <c r="F2" s="1304"/>
      <c r="G2" s="1304"/>
      <c r="H2" s="1304"/>
      <c r="I2" s="1304"/>
      <c r="J2" s="1304"/>
      <c r="K2" s="1304"/>
      <c r="L2" s="1304"/>
    </row>
    <row r="3" spans="1:12" ht="21">
      <c r="A3" s="1304" t="str">
        <f>'سر برگ صفحات'!A15</f>
        <v>يادداشتهاي توضيحي صورت هاي مالي</v>
      </c>
      <c r="B3" s="1304"/>
      <c r="C3" s="1304"/>
      <c r="D3" s="1304"/>
      <c r="E3" s="1304"/>
      <c r="F3" s="1304"/>
      <c r="G3" s="1304"/>
      <c r="H3" s="1304"/>
      <c r="I3" s="1304"/>
      <c r="J3" s="1304"/>
      <c r="K3" s="1304"/>
      <c r="L3" s="1304"/>
    </row>
    <row r="4" spans="1:12" ht="21">
      <c r="A4" s="1304" t="str">
        <f>'سر برگ صفحات'!A18</f>
        <v xml:space="preserve"> دوره مالی منتهی به 29 اسفند 1400</v>
      </c>
      <c r="B4" s="1304"/>
      <c r="C4" s="1304"/>
      <c r="D4" s="1304"/>
      <c r="E4" s="1304"/>
      <c r="F4" s="1304"/>
      <c r="G4" s="1304"/>
      <c r="H4" s="1304"/>
      <c r="I4" s="1304"/>
      <c r="J4" s="1304"/>
      <c r="K4" s="1304"/>
      <c r="L4" s="1304"/>
    </row>
    <row r="5" spans="1:12" s="118" customFormat="1" ht="19.5">
      <c r="A5" s="121" t="s">
        <v>122</v>
      </c>
      <c r="B5" s="1143" t="s">
        <v>95</v>
      </c>
      <c r="C5" s="1143"/>
      <c r="D5" s="1143"/>
      <c r="E5" s="1143"/>
      <c r="F5" s="1143"/>
      <c r="G5" s="1143"/>
      <c r="H5" s="1143"/>
      <c r="I5" s="1143"/>
      <c r="J5" s="1143"/>
      <c r="K5" s="1143"/>
      <c r="L5" s="1143"/>
    </row>
    <row r="6" spans="1:12" s="118" customFormat="1" ht="19.5">
      <c r="A6" s="117" t="s">
        <v>94</v>
      </c>
      <c r="B6" s="118" t="s">
        <v>93</v>
      </c>
      <c r="C6" s="119"/>
      <c r="D6" s="119"/>
      <c r="E6" s="119"/>
      <c r="F6" s="119"/>
      <c r="G6" s="119"/>
      <c r="H6" s="119"/>
      <c r="I6" s="119"/>
      <c r="J6" s="120"/>
      <c r="K6" s="120"/>
      <c r="L6" s="120"/>
    </row>
    <row r="7" spans="1:12" s="118" customFormat="1" ht="19.5" customHeight="1">
      <c r="A7" s="117" t="s">
        <v>92</v>
      </c>
      <c r="B7" s="1143" t="s">
        <v>91</v>
      </c>
      <c r="C7" s="1143"/>
      <c r="D7" s="1143"/>
      <c r="E7" s="1143"/>
      <c r="F7" s="1143"/>
      <c r="G7" s="1143"/>
      <c r="H7" s="1143"/>
      <c r="I7" s="1143"/>
      <c r="J7" s="1143"/>
      <c r="K7" s="1143"/>
      <c r="L7" s="1143"/>
    </row>
    <row r="8" spans="1:12" ht="33.75" customHeight="1">
      <c r="B8" s="1146" t="s">
        <v>1011</v>
      </c>
      <c r="C8" s="1146"/>
      <c r="D8" s="1146"/>
      <c r="E8" s="1146"/>
      <c r="F8" s="1146"/>
      <c r="G8" s="1146"/>
      <c r="H8" s="1146"/>
      <c r="I8" s="1146"/>
      <c r="J8" s="1146"/>
      <c r="K8" s="1146"/>
      <c r="L8" s="1146"/>
    </row>
    <row r="9" spans="1:12" s="118" customFormat="1" ht="19.5" customHeight="1">
      <c r="A9" s="117" t="s">
        <v>90</v>
      </c>
      <c r="B9" s="1143" t="s">
        <v>89</v>
      </c>
      <c r="C9" s="1143"/>
      <c r="D9" s="1143"/>
      <c r="E9" s="1143"/>
      <c r="F9" s="1143"/>
      <c r="G9" s="1143"/>
      <c r="H9" s="1143"/>
      <c r="I9" s="1143"/>
      <c r="J9" s="1143"/>
      <c r="K9" s="1143"/>
      <c r="L9" s="1143"/>
    </row>
    <row r="10" spans="1:12" ht="19.5" customHeight="1">
      <c r="B10" s="1147" t="s">
        <v>123</v>
      </c>
      <c r="C10" s="1147"/>
      <c r="D10" s="1147"/>
      <c r="E10" s="1147"/>
      <c r="F10" s="1147"/>
      <c r="G10" s="1147"/>
      <c r="H10" s="1147"/>
      <c r="I10" s="1147"/>
      <c r="J10" s="1147"/>
      <c r="K10" s="1147"/>
      <c r="L10" s="1147"/>
    </row>
    <row r="11" spans="1:12" ht="19.5" customHeight="1">
      <c r="B11" s="1147"/>
      <c r="C11" s="1147"/>
      <c r="D11" s="1147"/>
      <c r="E11" s="1147"/>
      <c r="F11" s="1147"/>
      <c r="G11" s="1147"/>
      <c r="H11" s="1147"/>
      <c r="I11" s="1147"/>
      <c r="J11" s="1147"/>
      <c r="K11" s="1147"/>
      <c r="L11" s="1147"/>
    </row>
    <row r="12" spans="1:12" ht="41.25" customHeight="1">
      <c r="C12" s="55"/>
      <c r="D12" s="992"/>
      <c r="E12" s="992"/>
      <c r="F12" s="994" t="str">
        <f>'سر برگ صفحات'!A12</f>
        <v>دوره مالی منتهی به 1400/12/29</v>
      </c>
      <c r="G12" s="994"/>
      <c r="H12" s="994" t="s">
        <v>553</v>
      </c>
      <c r="I12" s="994"/>
      <c r="J12" s="993"/>
      <c r="K12" s="994"/>
      <c r="L12" s="994"/>
    </row>
    <row r="13" spans="1:12" ht="41.25" customHeight="1">
      <c r="C13" s="1337" t="s">
        <v>950</v>
      </c>
      <c r="D13" s="992"/>
      <c r="E13" s="992"/>
      <c r="F13" s="994">
        <v>75</v>
      </c>
      <c r="G13" s="994"/>
      <c r="H13" s="994">
        <v>75</v>
      </c>
      <c r="I13" s="994"/>
      <c r="J13" s="993"/>
      <c r="K13" s="994"/>
      <c r="L13" s="994"/>
    </row>
    <row r="14" spans="1:12" ht="41.25" customHeight="1">
      <c r="C14" s="1337" t="s">
        <v>951</v>
      </c>
      <c r="D14" s="992"/>
      <c r="E14" s="992"/>
      <c r="F14" s="994">
        <v>4090</v>
      </c>
      <c r="G14" s="994"/>
      <c r="H14" s="994">
        <v>4095</v>
      </c>
      <c r="I14" s="994"/>
      <c r="J14" s="993"/>
      <c r="K14" s="994"/>
      <c r="L14" s="994"/>
    </row>
    <row r="15" spans="1:12" s="108" customFormat="1" ht="1.5" customHeight="1" thickBot="1">
      <c r="C15" s="1140"/>
      <c r="D15" s="1140"/>
      <c r="E15" s="995"/>
      <c r="F15" s="996"/>
      <c r="G15" s="997"/>
      <c r="H15" s="996"/>
      <c r="I15" s="997"/>
      <c r="J15" s="997"/>
      <c r="K15" s="997"/>
      <c r="L15" s="997"/>
    </row>
    <row r="16" spans="1:12" s="108" customFormat="1" ht="18.75" customHeight="1" thickBot="1">
      <c r="C16" s="945" t="s">
        <v>952</v>
      </c>
      <c r="D16" s="992"/>
      <c r="E16" s="995"/>
      <c r="F16" s="998">
        <v>4165</v>
      </c>
      <c r="G16" s="997"/>
      <c r="H16" s="998">
        <v>4170</v>
      </c>
      <c r="I16" s="997"/>
      <c r="J16" s="997"/>
      <c r="K16" s="997"/>
      <c r="L16" s="997"/>
    </row>
    <row r="17" spans="1:13" ht="9.75" customHeight="1" thickTop="1">
      <c r="C17" s="55"/>
      <c r="D17" s="55"/>
      <c r="E17" s="55"/>
      <c r="F17" s="55"/>
      <c r="G17" s="55"/>
      <c r="H17" s="55"/>
      <c r="I17" s="55"/>
      <c r="J17" s="10"/>
      <c r="K17" s="10"/>
      <c r="L17" s="10"/>
    </row>
    <row r="18" spans="1:13" ht="37.9" customHeight="1">
      <c r="A18" s="282" t="s">
        <v>779</v>
      </c>
      <c r="B18" s="1145"/>
      <c r="C18" s="1145"/>
      <c r="D18" s="1145"/>
      <c r="E18" s="1145"/>
      <c r="F18" s="1145"/>
      <c r="G18" s="1145"/>
      <c r="H18" s="1145"/>
      <c r="I18" s="1145"/>
      <c r="J18" s="1145"/>
      <c r="K18" s="1145"/>
      <c r="L18" s="1145"/>
    </row>
    <row r="19" spans="1:13" ht="27.75" customHeight="1">
      <c r="A19" s="117">
        <v>-2</v>
      </c>
      <c r="B19" s="1143" t="s">
        <v>682</v>
      </c>
      <c r="C19" s="1143"/>
      <c r="D19" s="1143"/>
      <c r="E19" s="1143"/>
      <c r="F19" s="1143"/>
      <c r="G19" s="1143"/>
      <c r="H19" s="1143"/>
      <c r="I19" s="1143"/>
      <c r="J19" s="1143"/>
      <c r="K19" s="1143"/>
      <c r="L19" s="1143"/>
    </row>
    <row r="20" spans="1:13" ht="27.75" customHeight="1">
      <c r="A20" s="117" t="s">
        <v>88</v>
      </c>
      <c r="B20" s="1143" t="s">
        <v>549</v>
      </c>
      <c r="C20" s="1143"/>
      <c r="D20" s="1143"/>
      <c r="E20" s="1143"/>
      <c r="F20" s="1143"/>
      <c r="G20" s="1143"/>
      <c r="H20" s="1143"/>
      <c r="I20" s="1143"/>
      <c r="J20" s="1143"/>
      <c r="K20" s="1143"/>
      <c r="L20" s="1143"/>
    </row>
    <row r="21" spans="1:13" ht="27.75" customHeight="1">
      <c r="B21" s="1142" t="s">
        <v>797</v>
      </c>
      <c r="C21" s="1142"/>
      <c r="D21" s="1142"/>
      <c r="E21" s="1142"/>
      <c r="F21" s="1142"/>
      <c r="G21" s="1142"/>
      <c r="H21" s="1142"/>
      <c r="I21" s="1142"/>
      <c r="J21" s="1142"/>
      <c r="K21" s="1142"/>
      <c r="L21" s="1142"/>
    </row>
    <row r="22" spans="1:13" ht="27.75" customHeight="1">
      <c r="B22" s="1142"/>
      <c r="C22" s="1142"/>
      <c r="D22" s="1142"/>
      <c r="E22" s="1142"/>
      <c r="F22" s="1142"/>
      <c r="G22" s="1142"/>
      <c r="H22" s="1142"/>
      <c r="I22" s="1142"/>
      <c r="J22" s="1142"/>
      <c r="K22" s="1142"/>
      <c r="L22" s="1142"/>
    </row>
    <row r="23" spans="1:13" ht="19.5" customHeight="1">
      <c r="A23" s="1144">
        <v>6</v>
      </c>
      <c r="B23" s="1144"/>
      <c r="C23" s="1144"/>
      <c r="D23" s="1144"/>
      <c r="E23" s="1144"/>
      <c r="F23" s="1144"/>
      <c r="G23" s="1144"/>
      <c r="H23" s="1144"/>
      <c r="I23" s="1144"/>
      <c r="J23" s="1144"/>
      <c r="K23" s="1144"/>
      <c r="L23" s="1144"/>
      <c r="M23" s="1144"/>
    </row>
    <row r="24" spans="1:13" ht="19.5">
      <c r="C24" s="55"/>
      <c r="D24" s="55"/>
      <c r="E24" s="55"/>
      <c r="F24" s="55"/>
      <c r="G24" s="55"/>
      <c r="H24" s="55"/>
      <c r="I24" s="55"/>
      <c r="J24" s="10"/>
      <c r="K24" s="10"/>
      <c r="L24" s="3"/>
    </row>
    <row r="25" spans="1:13" ht="19.5">
      <c r="C25" s="55"/>
      <c r="D25" s="55"/>
      <c r="E25" s="55"/>
      <c r="F25" s="55"/>
      <c r="G25" s="55"/>
      <c r="H25" s="55"/>
      <c r="I25" s="55"/>
      <c r="J25" s="10"/>
      <c r="K25" s="10"/>
      <c r="L25" s="3"/>
    </row>
    <row r="26" spans="1:13" ht="19.5">
      <c r="C26" s="55"/>
      <c r="D26" s="55"/>
      <c r="E26" s="55"/>
      <c r="F26" s="55"/>
      <c r="G26" s="55"/>
      <c r="H26" s="55"/>
      <c r="I26" s="55"/>
      <c r="J26" s="10"/>
      <c r="K26" s="10"/>
      <c r="L26" s="3"/>
    </row>
    <row r="27" spans="1:13" ht="19.5">
      <c r="C27" s="55"/>
      <c r="D27" s="55"/>
      <c r="E27" s="55"/>
      <c r="F27" s="55"/>
      <c r="G27" s="55"/>
      <c r="H27" s="55"/>
      <c r="I27" s="55"/>
      <c r="J27" s="10"/>
      <c r="K27" s="10"/>
      <c r="L27" s="3"/>
    </row>
    <row r="28" spans="1:13" ht="19.5">
      <c r="C28" s="55"/>
      <c r="D28" s="55"/>
      <c r="E28" s="55"/>
      <c r="F28" s="55"/>
      <c r="G28" s="55"/>
      <c r="H28" s="55"/>
      <c r="I28" s="55"/>
      <c r="J28" s="10"/>
      <c r="K28" s="10"/>
      <c r="L28" s="3"/>
    </row>
    <row r="29" spans="1:13" ht="19.5">
      <c r="C29" s="55"/>
      <c r="D29" s="55"/>
      <c r="E29" s="55"/>
      <c r="F29" s="55"/>
      <c r="G29" s="55"/>
      <c r="H29" s="55"/>
      <c r="I29" s="55"/>
      <c r="J29" s="10"/>
      <c r="K29" s="10"/>
      <c r="L29" s="3"/>
    </row>
    <row r="30" spans="1:13" ht="19.5">
      <c r="C30" s="55"/>
      <c r="D30" s="55"/>
      <c r="E30" s="55"/>
      <c r="F30" s="55"/>
      <c r="G30" s="55"/>
      <c r="H30" s="55"/>
      <c r="I30" s="55"/>
      <c r="J30" s="10"/>
      <c r="K30" s="10"/>
      <c r="L30" s="3"/>
    </row>
    <row r="31" spans="1:13" ht="19.5">
      <c r="C31" s="55"/>
      <c r="D31" s="55"/>
      <c r="E31" s="55"/>
      <c r="F31" s="55"/>
      <c r="G31" s="55"/>
      <c r="H31" s="55"/>
      <c r="I31" s="55"/>
      <c r="J31" s="10"/>
      <c r="K31" s="10"/>
      <c r="L31" s="3"/>
    </row>
    <row r="32" spans="1:13" ht="19.5">
      <c r="C32" s="55"/>
      <c r="D32" s="55"/>
      <c r="E32" s="55"/>
      <c r="F32" s="55"/>
      <c r="G32" s="55"/>
      <c r="H32" s="55"/>
      <c r="I32" s="55"/>
      <c r="J32" s="10"/>
      <c r="K32" s="10"/>
      <c r="L32" s="3"/>
    </row>
    <row r="33" spans="3:12" ht="19.5">
      <c r="C33" s="55"/>
      <c r="D33" s="55"/>
      <c r="E33" s="55"/>
      <c r="F33" s="55"/>
      <c r="G33" s="55"/>
      <c r="H33" s="55"/>
      <c r="I33" s="55"/>
      <c r="J33" s="10"/>
      <c r="K33" s="10"/>
      <c r="L33" s="3"/>
    </row>
    <row r="34" spans="3:12" ht="19.5">
      <c r="C34" s="55"/>
      <c r="D34" s="55"/>
      <c r="E34" s="55"/>
      <c r="F34" s="55"/>
      <c r="G34" s="55"/>
      <c r="H34" s="55"/>
      <c r="I34" s="55"/>
      <c r="J34" s="10"/>
      <c r="K34" s="10"/>
      <c r="L34" s="3"/>
    </row>
    <row r="35" spans="3:12" ht="19.5">
      <c r="C35" s="55"/>
      <c r="D35" s="55"/>
      <c r="E35" s="55"/>
      <c r="F35" s="55"/>
      <c r="G35" s="55"/>
      <c r="H35" s="55"/>
      <c r="I35" s="55"/>
      <c r="J35" s="10"/>
      <c r="K35" s="10"/>
      <c r="L35" s="10"/>
    </row>
    <row r="36" spans="3:12" ht="19.5">
      <c r="C36" s="55"/>
      <c r="D36" s="55"/>
      <c r="E36" s="55"/>
      <c r="F36" s="55"/>
      <c r="G36" s="55"/>
      <c r="H36" s="55"/>
      <c r="I36" s="55"/>
      <c r="J36" s="10"/>
      <c r="K36" s="10"/>
      <c r="L36" s="10"/>
    </row>
    <row r="37" spans="3:12" ht="19.5">
      <c r="C37" s="55"/>
      <c r="D37" s="55"/>
      <c r="E37" s="55"/>
      <c r="F37" s="55"/>
      <c r="G37" s="55"/>
      <c r="H37" s="55"/>
      <c r="I37" s="55"/>
      <c r="J37" s="10"/>
      <c r="K37" s="10"/>
      <c r="L37" s="10"/>
    </row>
    <row r="38" spans="3:12" ht="19.5">
      <c r="C38" s="55"/>
      <c r="D38" s="55"/>
      <c r="E38" s="55"/>
      <c r="F38" s="55"/>
      <c r="G38" s="55"/>
      <c r="H38" s="55"/>
      <c r="I38" s="55"/>
      <c r="J38" s="10"/>
      <c r="K38" s="10"/>
      <c r="L38" s="10"/>
    </row>
    <row r="39" spans="3:12" ht="18.75">
      <c r="C39" s="1141"/>
      <c r="D39" s="1141"/>
      <c r="E39" s="1141"/>
      <c r="F39" s="1141"/>
      <c r="G39" s="1141"/>
      <c r="H39" s="1141"/>
      <c r="I39" s="1141"/>
      <c r="J39" s="1141"/>
      <c r="K39" s="1141"/>
      <c r="L39" s="1141"/>
    </row>
    <row r="40" spans="3:12">
      <c r="C40" s="83"/>
      <c r="D40" s="83"/>
      <c r="E40" s="83"/>
      <c r="F40" s="83"/>
      <c r="G40" s="83"/>
      <c r="H40" s="83"/>
      <c r="I40" s="83"/>
      <c r="J40" s="114"/>
      <c r="K40" s="114"/>
      <c r="L40" s="114"/>
    </row>
  </sheetData>
  <mergeCells count="16">
    <mergeCell ref="B8:L8"/>
    <mergeCell ref="B10:L11"/>
    <mergeCell ref="A1:L1"/>
    <mergeCell ref="A2:L2"/>
    <mergeCell ref="A4:L4"/>
    <mergeCell ref="B9:L9"/>
    <mergeCell ref="B5:L5"/>
    <mergeCell ref="B7:L7"/>
    <mergeCell ref="A3:L3"/>
    <mergeCell ref="C15:D15"/>
    <mergeCell ref="C39:L39"/>
    <mergeCell ref="B21:L22"/>
    <mergeCell ref="B20:L20"/>
    <mergeCell ref="B19:L19"/>
    <mergeCell ref="A23:M23"/>
    <mergeCell ref="B18:L18"/>
  </mergeCells>
  <conditionalFormatting sqref="L24:L34">
    <cfRule type="cellIs" dxfId="16" priority="1" stopIfTrue="1" operator="lessThan">
      <formula>0</formula>
    </cfRule>
  </conditionalFormatting>
  <pageMargins left="0.39370078740157499" right="1.03" top="0.39370078740157499" bottom="0.39370078740157499" header="0.31496062992126" footer="0.31496062992126"/>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42"/>
  <sheetViews>
    <sheetView rightToLeft="1" topLeftCell="A32" zoomScale="130" zoomScaleNormal="130" workbookViewId="0">
      <selection activeCell="E33" sqref="E33"/>
    </sheetView>
  </sheetViews>
  <sheetFormatPr defaultColWidth="9.125" defaultRowHeight="18"/>
  <cols>
    <col min="1" max="1" width="18.5" style="68" customWidth="1"/>
    <col min="2" max="2" width="13" style="68" customWidth="1"/>
    <col min="3" max="3" width="10.5" style="68" customWidth="1"/>
    <col min="4" max="4" width="13.5" style="68" customWidth="1"/>
    <col min="5" max="5" width="11.125" style="68" customWidth="1"/>
    <col min="6" max="6" width="14" style="68" customWidth="1"/>
    <col min="7" max="7" width="11.5" style="68" customWidth="1"/>
    <col min="8" max="16384" width="9.125" style="68"/>
  </cols>
  <sheetData>
    <row r="1" spans="1:7" ht="18" customHeight="1">
      <c r="A1" s="573" t="s">
        <v>652</v>
      </c>
      <c r="B1" s="1100" t="s">
        <v>656</v>
      </c>
      <c r="C1" s="1100"/>
      <c r="D1" s="1100"/>
      <c r="E1" s="1100"/>
      <c r="F1" s="1101" t="s">
        <v>582</v>
      </c>
      <c r="G1" s="1101"/>
    </row>
    <row r="2" spans="1:7" ht="18" customHeight="1">
      <c r="A2" s="573" t="s">
        <v>583</v>
      </c>
      <c r="B2" s="1100"/>
      <c r="C2" s="1100"/>
      <c r="D2" s="1100"/>
      <c r="E2" s="1100"/>
      <c r="F2" s="1101" t="s">
        <v>584</v>
      </c>
      <c r="G2" s="1101"/>
    </row>
    <row r="3" spans="1:7" ht="18" customHeight="1">
      <c r="A3" s="573" t="s">
        <v>585</v>
      </c>
      <c r="B3" s="1100"/>
      <c r="C3" s="1100"/>
      <c r="D3" s="1100"/>
      <c r="E3" s="1100"/>
      <c r="F3" s="1101" t="s">
        <v>586</v>
      </c>
      <c r="G3" s="1101"/>
    </row>
    <row r="4" spans="1:7">
      <c r="A4" s="1101" t="s">
        <v>28</v>
      </c>
      <c r="B4" s="1102" t="s">
        <v>587</v>
      </c>
      <c r="C4" s="1102" t="s">
        <v>588</v>
      </c>
      <c r="D4" s="1103" t="s">
        <v>589</v>
      </c>
      <c r="E4" s="1103" t="s">
        <v>590</v>
      </c>
      <c r="F4" s="1103"/>
      <c r="G4" s="1103" t="s">
        <v>591</v>
      </c>
    </row>
    <row r="5" spans="1:7" ht="24" customHeight="1">
      <c r="A5" s="1101"/>
      <c r="B5" s="1102"/>
      <c r="C5" s="1102"/>
      <c r="D5" s="1103"/>
      <c r="E5" s="574" t="s">
        <v>592</v>
      </c>
      <c r="F5" s="574" t="s">
        <v>593</v>
      </c>
      <c r="G5" s="1103"/>
    </row>
    <row r="6" spans="1:7" ht="24" customHeight="1">
      <c r="A6" s="573" t="s">
        <v>594</v>
      </c>
      <c r="B6" s="574">
        <v>0</v>
      </c>
      <c r="C6" s="574">
        <v>0</v>
      </c>
      <c r="D6" s="574">
        <f>SUM(B6:C6)</f>
        <v>0</v>
      </c>
      <c r="E6" s="575"/>
      <c r="F6" s="576"/>
      <c r="G6" s="577">
        <f>D6+E6-F6</f>
        <v>0</v>
      </c>
    </row>
    <row r="7" spans="1:7" ht="24" customHeight="1">
      <c r="A7" s="573" t="s">
        <v>595</v>
      </c>
      <c r="B7" s="574">
        <v>0</v>
      </c>
      <c r="C7" s="574">
        <v>0</v>
      </c>
      <c r="D7" s="574">
        <f t="shared" ref="D7:D11" si="0">SUM(B7:C7)</f>
        <v>0</v>
      </c>
      <c r="E7" s="575"/>
      <c r="F7" s="576"/>
      <c r="G7" s="577">
        <f t="shared" ref="G7:G11" si="1">D7+E7-F7</f>
        <v>0</v>
      </c>
    </row>
    <row r="8" spans="1:7" ht="24" customHeight="1">
      <c r="A8" s="573" t="s">
        <v>186</v>
      </c>
      <c r="B8" s="574"/>
      <c r="C8" s="574"/>
      <c r="D8" s="574">
        <f t="shared" si="0"/>
        <v>0</v>
      </c>
      <c r="E8" s="575">
        <v>0</v>
      </c>
      <c r="F8" s="578">
        <v>0</v>
      </c>
      <c r="G8" s="577">
        <f t="shared" si="1"/>
        <v>0</v>
      </c>
    </row>
    <row r="9" spans="1:7" ht="24" customHeight="1">
      <c r="A9" s="573" t="s">
        <v>596</v>
      </c>
      <c r="B9" s="574">
        <v>0</v>
      </c>
      <c r="C9" s="574">
        <v>0</v>
      </c>
      <c r="D9" s="574">
        <f t="shared" si="0"/>
        <v>0</v>
      </c>
      <c r="E9" s="576"/>
      <c r="F9" s="576"/>
      <c r="G9" s="577">
        <f t="shared" si="1"/>
        <v>0</v>
      </c>
    </row>
    <row r="10" spans="1:7" ht="24" customHeight="1">
      <c r="A10" s="573" t="s">
        <v>597</v>
      </c>
      <c r="B10" s="574">
        <v>0</v>
      </c>
      <c r="C10" s="574">
        <v>0</v>
      </c>
      <c r="D10" s="574">
        <f t="shared" si="0"/>
        <v>0</v>
      </c>
      <c r="E10" s="575">
        <v>0</v>
      </c>
      <c r="F10" s="575">
        <v>0</v>
      </c>
      <c r="G10" s="577">
        <f t="shared" si="1"/>
        <v>0</v>
      </c>
    </row>
    <row r="11" spans="1:7" ht="24" customHeight="1">
      <c r="A11" s="573" t="s">
        <v>598</v>
      </c>
      <c r="B11" s="574">
        <v>0</v>
      </c>
      <c r="C11" s="574">
        <v>0</v>
      </c>
      <c r="D11" s="574">
        <f t="shared" si="0"/>
        <v>0</v>
      </c>
      <c r="E11" s="576"/>
      <c r="F11" s="576"/>
      <c r="G11" s="577">
        <f t="shared" si="1"/>
        <v>0</v>
      </c>
    </row>
    <row r="12" spans="1:7" ht="24" customHeight="1">
      <c r="A12" s="579" t="s">
        <v>599</v>
      </c>
      <c r="B12" s="580">
        <f>SUM(B6:B11)</f>
        <v>0</v>
      </c>
      <c r="C12" s="580">
        <f>SUM(C6:C11)</f>
        <v>0</v>
      </c>
      <c r="D12" s="580">
        <f>SUM(D6:D11)</f>
        <v>0</v>
      </c>
      <c r="E12" s="580">
        <f>SUM(E6:E11)</f>
        <v>0</v>
      </c>
      <c r="F12" s="580">
        <f>SUM(F6:F11)</f>
        <v>0</v>
      </c>
      <c r="G12" s="580">
        <f>D12+E12-F12</f>
        <v>0</v>
      </c>
    </row>
    <row r="13" spans="1:7" ht="24" customHeight="1">
      <c r="A13" s="573" t="s">
        <v>600</v>
      </c>
      <c r="B13" s="574">
        <f>'وضعيت مالي'!$F$14</f>
        <v>0</v>
      </c>
      <c r="C13" s="574">
        <v>0</v>
      </c>
      <c r="D13" s="574">
        <f>SUM(B13:C13)</f>
        <v>0</v>
      </c>
      <c r="E13" s="573"/>
      <c r="F13" s="574"/>
      <c r="G13" s="577">
        <f>D13+E13-F13</f>
        <v>0</v>
      </c>
    </row>
    <row r="14" spans="1:7" ht="24" customHeight="1">
      <c r="A14" s="573" t="s">
        <v>71</v>
      </c>
      <c r="B14" s="574">
        <v>0</v>
      </c>
      <c r="C14" s="574">
        <v>0</v>
      </c>
      <c r="D14" s="574">
        <f t="shared" ref="D14:D19" si="2">SUM(B14:C14)</f>
        <v>0</v>
      </c>
      <c r="E14" s="576"/>
      <c r="F14" s="575"/>
      <c r="G14" s="577">
        <f t="shared" ref="G14:G19" si="3">D14+E14-F14</f>
        <v>0</v>
      </c>
    </row>
    <row r="15" spans="1:7" ht="24" customHeight="1">
      <c r="A15" s="573" t="s">
        <v>601</v>
      </c>
      <c r="B15" s="574">
        <v>0</v>
      </c>
      <c r="C15" s="574">
        <v>0</v>
      </c>
      <c r="D15" s="574">
        <f t="shared" si="2"/>
        <v>0</v>
      </c>
      <c r="E15" s="576"/>
      <c r="F15" s="809">
        <v>0</v>
      </c>
      <c r="G15" s="577">
        <f t="shared" si="3"/>
        <v>0</v>
      </c>
    </row>
    <row r="16" spans="1:7" ht="24" hidden="1" customHeight="1">
      <c r="A16" s="573" t="s">
        <v>602</v>
      </c>
      <c r="B16" s="574">
        <v>0</v>
      </c>
      <c r="C16" s="574">
        <v>0</v>
      </c>
      <c r="D16" s="574">
        <f t="shared" si="2"/>
        <v>0</v>
      </c>
      <c r="E16" s="576"/>
      <c r="F16" s="575"/>
      <c r="G16" s="577">
        <f t="shared" si="3"/>
        <v>0</v>
      </c>
    </row>
    <row r="17" spans="1:11" ht="24" hidden="1" customHeight="1">
      <c r="A17" s="573" t="s">
        <v>603</v>
      </c>
      <c r="B17" s="574">
        <v>0</v>
      </c>
      <c r="C17" s="574">
        <v>0</v>
      </c>
      <c r="D17" s="574">
        <f t="shared" si="2"/>
        <v>0</v>
      </c>
      <c r="E17" s="576"/>
      <c r="F17" s="575"/>
      <c r="G17" s="577">
        <f t="shared" si="3"/>
        <v>0</v>
      </c>
    </row>
    <row r="18" spans="1:11" ht="24" customHeight="1">
      <c r="A18" s="573" t="s">
        <v>604</v>
      </c>
      <c r="B18" s="574">
        <v>0</v>
      </c>
      <c r="C18" s="574">
        <v>0</v>
      </c>
      <c r="D18" s="574">
        <f t="shared" si="2"/>
        <v>0</v>
      </c>
      <c r="E18" s="573"/>
      <c r="F18" s="581"/>
      <c r="G18" s="577">
        <f t="shared" si="3"/>
        <v>0</v>
      </c>
    </row>
    <row r="19" spans="1:11" ht="24" customHeight="1">
      <c r="A19" s="573" t="s">
        <v>15</v>
      </c>
      <c r="B19" s="574">
        <v>0</v>
      </c>
      <c r="C19" s="574">
        <v>0</v>
      </c>
      <c r="D19" s="574">
        <f t="shared" si="2"/>
        <v>0</v>
      </c>
      <c r="E19" s="573"/>
      <c r="F19" s="573"/>
      <c r="G19" s="577">
        <f t="shared" si="3"/>
        <v>0</v>
      </c>
    </row>
    <row r="20" spans="1:11" ht="24" customHeight="1">
      <c r="A20" s="579" t="s">
        <v>605</v>
      </c>
      <c r="B20" s="580">
        <f t="shared" ref="B20:G20" si="4">SUM(B13:B19)</f>
        <v>0</v>
      </c>
      <c r="C20" s="580">
        <f t="shared" si="4"/>
        <v>0</v>
      </c>
      <c r="D20" s="580">
        <f>SUM(D13:D19)</f>
        <v>0</v>
      </c>
      <c r="E20" s="580">
        <f>SUM(E13:E19)</f>
        <v>0</v>
      </c>
      <c r="F20" s="580">
        <f>SUM(F13:F19)</f>
        <v>0</v>
      </c>
      <c r="G20" s="580">
        <f t="shared" si="4"/>
        <v>0</v>
      </c>
    </row>
    <row r="21" spans="1:11" ht="24" customHeight="1">
      <c r="A21" s="582" t="s">
        <v>606</v>
      </c>
      <c r="B21" s="583">
        <f t="shared" ref="B21:D21" si="5">B20+B12</f>
        <v>0</v>
      </c>
      <c r="C21" s="583">
        <f t="shared" si="5"/>
        <v>0</v>
      </c>
      <c r="D21" s="583">
        <f t="shared" si="5"/>
        <v>0</v>
      </c>
      <c r="E21" s="583">
        <f>E20+E12</f>
        <v>0</v>
      </c>
      <c r="F21" s="583">
        <f>F20+F12</f>
        <v>0</v>
      </c>
      <c r="G21" s="583">
        <f>G20+G12</f>
        <v>0</v>
      </c>
      <c r="H21" s="589"/>
    </row>
    <row r="22" spans="1:11" ht="24" customHeight="1">
      <c r="A22" s="573" t="s">
        <v>20</v>
      </c>
      <c r="B22" s="574">
        <v>0</v>
      </c>
      <c r="C22" s="574">
        <v>0</v>
      </c>
      <c r="D22" s="574">
        <f>SUM(B22:C22)</f>
        <v>0</v>
      </c>
      <c r="E22" s="575">
        <v>0</v>
      </c>
      <c r="F22" s="576">
        <v>0</v>
      </c>
      <c r="G22" s="577">
        <f>D22-E22+F22</f>
        <v>0</v>
      </c>
    </row>
    <row r="23" spans="1:11" ht="24" customHeight="1">
      <c r="A23" s="573" t="s">
        <v>21</v>
      </c>
      <c r="B23" s="574">
        <v>0</v>
      </c>
      <c r="C23" s="574">
        <v>0</v>
      </c>
      <c r="D23" s="574">
        <f t="shared" ref="D23:D26" si="6">SUM(B23:C23)</f>
        <v>0</v>
      </c>
      <c r="E23" s="575">
        <f>'ثبت حذفی'!D15</f>
        <v>0</v>
      </c>
      <c r="F23" s="576"/>
      <c r="G23" s="577">
        <f>D23-E23+F23</f>
        <v>0</v>
      </c>
      <c r="K23" s="584"/>
    </row>
    <row r="24" spans="1:11" ht="24" hidden="1" customHeight="1">
      <c r="A24" s="573" t="s">
        <v>607</v>
      </c>
      <c r="B24" s="574"/>
      <c r="C24" s="574">
        <v>0</v>
      </c>
      <c r="D24" s="574">
        <f t="shared" si="6"/>
        <v>0</v>
      </c>
      <c r="E24" s="581">
        <v>0</v>
      </c>
      <c r="F24" s="573"/>
      <c r="G24" s="577">
        <f>D24-E24+F24</f>
        <v>0</v>
      </c>
      <c r="K24" s="584"/>
    </row>
    <row r="25" spans="1:11" ht="24" customHeight="1">
      <c r="A25" s="573" t="s">
        <v>581</v>
      </c>
      <c r="B25" s="585">
        <v>0</v>
      </c>
      <c r="C25" s="574">
        <v>0</v>
      </c>
      <c r="D25" s="574">
        <f t="shared" si="6"/>
        <v>0</v>
      </c>
      <c r="E25" s="574">
        <v>0</v>
      </c>
      <c r="F25" s="574">
        <v>0</v>
      </c>
      <c r="G25" s="585">
        <f>D25-E25+F25</f>
        <v>0</v>
      </c>
      <c r="K25" s="584"/>
    </row>
    <row r="26" spans="1:11" ht="24" customHeight="1">
      <c r="A26" s="573" t="s">
        <v>608</v>
      </c>
      <c r="B26" s="585">
        <v>0</v>
      </c>
      <c r="C26" s="574">
        <v>0</v>
      </c>
      <c r="D26" s="574">
        <f t="shared" si="6"/>
        <v>0</v>
      </c>
      <c r="E26" s="573"/>
      <c r="F26" s="581">
        <v>0</v>
      </c>
      <c r="G26" s="586">
        <f>D26-E26+F26</f>
        <v>0</v>
      </c>
      <c r="I26" s="614"/>
    </row>
    <row r="27" spans="1:11" ht="24" customHeight="1">
      <c r="A27" s="587" t="s">
        <v>17</v>
      </c>
      <c r="B27" s="588">
        <f t="shared" ref="B27:G27" si="7">SUM(B22:B26)</f>
        <v>0</v>
      </c>
      <c r="C27" s="588">
        <f t="shared" si="7"/>
        <v>0</v>
      </c>
      <c r="D27" s="588">
        <f>SUM(D22:D26)</f>
        <v>0</v>
      </c>
      <c r="E27" s="588">
        <f>SUM(E22:E26)</f>
        <v>0</v>
      </c>
      <c r="F27" s="588">
        <f>SUM(F22:F26)</f>
        <v>0</v>
      </c>
      <c r="G27" s="588">
        <f t="shared" si="7"/>
        <v>0</v>
      </c>
      <c r="I27" s="589"/>
    </row>
    <row r="28" spans="1:11" ht="24" customHeight="1">
      <c r="A28" s="576" t="s">
        <v>609</v>
      </c>
      <c r="B28" s="590">
        <v>0</v>
      </c>
      <c r="C28" s="590"/>
      <c r="D28" s="590">
        <f>SUM(B28:C28)</f>
        <v>0</v>
      </c>
      <c r="E28" s="590"/>
      <c r="F28" s="590"/>
      <c r="G28" s="590">
        <f>D28-E28+F28</f>
        <v>0</v>
      </c>
      <c r="H28" s="591"/>
    </row>
    <row r="29" spans="1:11" ht="24" customHeight="1">
      <c r="A29" s="573" t="s">
        <v>424</v>
      </c>
      <c r="B29" s="574">
        <f>'وضعيت مالي'!$F$43</f>
        <v>220042</v>
      </c>
      <c r="C29" s="574"/>
      <c r="D29" s="590">
        <f>SUM(B29:C29)</f>
        <v>220042</v>
      </c>
      <c r="E29" s="576"/>
      <c r="F29" s="576">
        <v>0</v>
      </c>
      <c r="G29" s="590">
        <f>D29-E29+F29</f>
        <v>220042</v>
      </c>
      <c r="J29" s="589"/>
    </row>
    <row r="30" spans="1:11" ht="24" customHeight="1">
      <c r="A30" s="587" t="s">
        <v>610</v>
      </c>
      <c r="B30" s="588">
        <f t="shared" ref="B30:G30" si="8">SUM(B28:B29)</f>
        <v>220042</v>
      </c>
      <c r="C30" s="588">
        <f t="shared" si="8"/>
        <v>0</v>
      </c>
      <c r="D30" s="588">
        <f>SUM(D28:D29)</f>
        <v>220042</v>
      </c>
      <c r="E30" s="588">
        <f>SUM(E28:E29)</f>
        <v>0</v>
      </c>
      <c r="F30" s="588">
        <f>SUM(F28:F29)</f>
        <v>0</v>
      </c>
      <c r="G30" s="588">
        <f t="shared" si="8"/>
        <v>220042</v>
      </c>
    </row>
    <row r="31" spans="1:11" s="591" customFormat="1" ht="24" hidden="1" customHeight="1">
      <c r="A31" s="576" t="s">
        <v>602</v>
      </c>
      <c r="B31" s="590"/>
      <c r="C31" s="590">
        <v>0</v>
      </c>
      <c r="D31" s="590">
        <f>SUM(B31:C31)</f>
        <v>0</v>
      </c>
      <c r="E31" s="590"/>
      <c r="F31" s="590"/>
      <c r="G31" s="590">
        <f t="shared" ref="G31:G36" si="9">D31-E31+F31</f>
        <v>0</v>
      </c>
    </row>
    <row r="32" spans="1:11" ht="24" customHeight="1">
      <c r="A32" s="573" t="s">
        <v>611</v>
      </c>
      <c r="B32" s="574">
        <v>0</v>
      </c>
      <c r="C32" s="574">
        <v>0</v>
      </c>
      <c r="D32" s="590">
        <f t="shared" ref="D32:D36" si="10">SUM(B32:C32)</f>
        <v>0</v>
      </c>
      <c r="E32" s="575">
        <v>0</v>
      </c>
      <c r="F32" s="573"/>
      <c r="G32" s="590">
        <f>D32-E32+F32</f>
        <v>0</v>
      </c>
      <c r="J32" s="589"/>
    </row>
    <row r="33" spans="1:9" ht="24" customHeight="1">
      <c r="A33" s="576" t="s">
        <v>14</v>
      </c>
      <c r="B33" s="574">
        <v>0</v>
      </c>
      <c r="C33" s="574">
        <v>0</v>
      </c>
      <c r="D33" s="590">
        <f t="shared" si="10"/>
        <v>0</v>
      </c>
      <c r="E33" s="573"/>
      <c r="F33" s="573"/>
      <c r="G33" s="590">
        <f t="shared" si="9"/>
        <v>0</v>
      </c>
      <c r="I33" s="589"/>
    </row>
    <row r="34" spans="1:9" ht="24" customHeight="1">
      <c r="A34" s="573" t="s">
        <v>18</v>
      </c>
      <c r="B34" s="574">
        <f>'وضعيت مالي'!$F$42</f>
        <v>0</v>
      </c>
      <c r="C34" s="574">
        <v>0</v>
      </c>
      <c r="D34" s="590">
        <f t="shared" si="10"/>
        <v>0</v>
      </c>
      <c r="E34" s="573"/>
      <c r="F34" s="573"/>
      <c r="G34" s="590">
        <f t="shared" si="9"/>
        <v>0</v>
      </c>
      <c r="I34" s="589"/>
    </row>
    <row r="35" spans="1:9" ht="24" customHeight="1">
      <c r="A35" s="573" t="s">
        <v>612</v>
      </c>
      <c r="B35" s="574">
        <v>0</v>
      </c>
      <c r="C35" s="574">
        <v>0</v>
      </c>
      <c r="D35" s="590">
        <f t="shared" si="10"/>
        <v>0</v>
      </c>
      <c r="E35" s="573"/>
      <c r="F35" s="573"/>
      <c r="G35" s="590">
        <f t="shared" si="9"/>
        <v>0</v>
      </c>
    </row>
    <row r="36" spans="1:9" ht="24" customHeight="1">
      <c r="A36" s="573" t="s">
        <v>613</v>
      </c>
      <c r="B36" s="574">
        <v>0</v>
      </c>
      <c r="C36" s="574">
        <v>0</v>
      </c>
      <c r="D36" s="590">
        <f t="shared" si="10"/>
        <v>0</v>
      </c>
      <c r="E36" s="581"/>
      <c r="F36" s="573"/>
      <c r="G36" s="590">
        <f t="shared" si="9"/>
        <v>0</v>
      </c>
    </row>
    <row r="37" spans="1:9" ht="24" customHeight="1">
      <c r="A37" s="587" t="s">
        <v>614</v>
      </c>
      <c r="B37" s="588">
        <f>SUM(B32:B36)</f>
        <v>0</v>
      </c>
      <c r="C37" s="588">
        <f>SUM(C31:C36)</f>
        <v>0</v>
      </c>
      <c r="D37" s="588">
        <f>SUM(D31:D36)</f>
        <v>0</v>
      </c>
      <c r="E37" s="588">
        <f>SUM(E31:E36)</f>
        <v>0</v>
      </c>
      <c r="F37" s="588">
        <f>SUM(F31:F36)</f>
        <v>0</v>
      </c>
      <c r="G37" s="588">
        <f>SUM(G31:G36)</f>
        <v>0</v>
      </c>
    </row>
    <row r="38" spans="1:9" ht="24" customHeight="1">
      <c r="A38" s="587" t="s">
        <v>615</v>
      </c>
      <c r="B38" s="588">
        <f t="shared" ref="B38:G38" si="11">B37+B30</f>
        <v>220042</v>
      </c>
      <c r="C38" s="588">
        <f t="shared" si="11"/>
        <v>0</v>
      </c>
      <c r="D38" s="588">
        <f>D37+D30</f>
        <v>220042</v>
      </c>
      <c r="E38" s="588">
        <f>E37+E30</f>
        <v>0</v>
      </c>
      <c r="F38" s="588">
        <f t="shared" si="11"/>
        <v>0</v>
      </c>
      <c r="G38" s="588">
        <f t="shared" si="11"/>
        <v>220042</v>
      </c>
    </row>
    <row r="39" spans="1:9" ht="24" customHeight="1">
      <c r="A39" s="582" t="s">
        <v>616</v>
      </c>
      <c r="B39" s="583">
        <f t="shared" ref="B39:G39" si="12">B38+B27</f>
        <v>220042</v>
      </c>
      <c r="C39" s="583">
        <f t="shared" si="12"/>
        <v>0</v>
      </c>
      <c r="D39" s="583">
        <f>D38+D27</f>
        <v>220042</v>
      </c>
      <c r="E39" s="583">
        <f>E38+E27</f>
        <v>0</v>
      </c>
      <c r="F39" s="583">
        <f>F38+F27</f>
        <v>0</v>
      </c>
      <c r="G39" s="583">
        <f t="shared" si="12"/>
        <v>220042</v>
      </c>
    </row>
    <row r="40" spans="1:9" ht="24" customHeight="1">
      <c r="A40" s="592"/>
      <c r="B40" s="574">
        <f>B39-B21</f>
        <v>220042</v>
      </c>
      <c r="C40" s="574">
        <f>C39-C21</f>
        <v>0</v>
      </c>
      <c r="D40" s="574">
        <f>D39-D21</f>
        <v>220042</v>
      </c>
      <c r="E40" s="574">
        <f>E27+E21+E38</f>
        <v>0</v>
      </c>
      <c r="F40" s="574">
        <f>F27+F21+F38</f>
        <v>0</v>
      </c>
      <c r="G40" s="574">
        <f>G39-G21</f>
        <v>220042</v>
      </c>
    </row>
    <row r="41" spans="1:9">
      <c r="E41" s="589">
        <f>F40-E40</f>
        <v>0</v>
      </c>
    </row>
    <row r="42" spans="1:9">
      <c r="H42" s="589"/>
    </row>
  </sheetData>
  <mergeCells count="10">
    <mergeCell ref="B1:E3"/>
    <mergeCell ref="F1:G1"/>
    <mergeCell ref="F2:G2"/>
    <mergeCell ref="F3:G3"/>
    <mergeCell ref="A4:A5"/>
    <mergeCell ref="B4:B5"/>
    <mergeCell ref="C4:C5"/>
    <mergeCell ref="D4:D5"/>
    <mergeCell ref="E4:F4"/>
    <mergeCell ref="G4:G5"/>
  </mergeCells>
  <pageMargins left="0.17" right="0.74" top="0.75" bottom="0.75" header="0.17" footer="0.3"/>
  <pageSetup paperSize="9" scale="9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1:K15"/>
  <sheetViews>
    <sheetView rightToLeft="1" showWhiteSpace="0" zoomScaleSheetLayoutView="100" workbookViewId="0">
      <selection activeCell="C17" sqref="C17"/>
    </sheetView>
  </sheetViews>
  <sheetFormatPr defaultColWidth="9" defaultRowHeight="18.75"/>
  <cols>
    <col min="1" max="1" width="6" style="999" customWidth="1"/>
    <col min="2" max="2" width="5.625" style="999" customWidth="1"/>
    <col min="3" max="3" width="12.375" style="999" customWidth="1"/>
    <col min="4" max="4" width="0.625" style="999" customWidth="1"/>
    <col min="5" max="5" width="12.375" style="999" customWidth="1"/>
    <col min="6" max="6" width="0.625" style="999" customWidth="1"/>
    <col min="7" max="7" width="12.375" style="999" customWidth="1"/>
    <col min="8" max="8" width="0.625" style="999" customWidth="1"/>
    <col min="9" max="9" width="11.5" style="999" customWidth="1"/>
    <col min="10" max="10" width="1.875" style="999" customWidth="1"/>
    <col min="11" max="11" width="21.5" style="999" customWidth="1"/>
    <col min="12" max="16384" width="9" style="999"/>
  </cols>
  <sheetData>
    <row r="1" spans="1:11" ht="21">
      <c r="A1" s="1304" t="str">
        <f>'سر برگ صفحات'!A1</f>
        <v>شرکت نمونه (سهامی خاص)</v>
      </c>
      <c r="B1" s="1304"/>
      <c r="C1" s="1304"/>
      <c r="D1" s="1304"/>
      <c r="E1" s="1304"/>
      <c r="F1" s="1304"/>
      <c r="G1" s="1304"/>
      <c r="H1" s="1304"/>
      <c r="I1" s="1304"/>
      <c r="J1" s="1304"/>
      <c r="K1" s="1304"/>
    </row>
    <row r="2" spans="1:11" ht="21" hidden="1">
      <c r="A2" s="1304" t="str">
        <f>'سر برگ صفحات'!A2</f>
        <v>صورتهای مالی تلفیق گروه و شرکت</v>
      </c>
      <c r="B2" s="1304"/>
      <c r="C2" s="1304"/>
      <c r="D2" s="1304"/>
      <c r="E2" s="1304"/>
      <c r="F2" s="1304"/>
      <c r="G2" s="1304"/>
      <c r="H2" s="1304"/>
      <c r="I2" s="1304"/>
      <c r="J2" s="1304"/>
      <c r="K2" s="1304"/>
    </row>
    <row r="3" spans="1:11" ht="21">
      <c r="A3" s="1304" t="str">
        <f>'سر برگ صفحات'!A15</f>
        <v>يادداشتهاي توضيحي صورت هاي مالي</v>
      </c>
      <c r="B3" s="1304"/>
      <c r="C3" s="1304"/>
      <c r="D3" s="1304"/>
      <c r="E3" s="1304"/>
      <c r="F3" s="1304"/>
      <c r="G3" s="1304"/>
      <c r="H3" s="1304"/>
      <c r="I3" s="1304"/>
      <c r="J3" s="1304"/>
      <c r="K3" s="1304"/>
    </row>
    <row r="4" spans="1:11" ht="21">
      <c r="A4" s="1304" t="str">
        <f>'سر برگ صفحات'!A18</f>
        <v xml:space="preserve"> دوره مالی منتهی به 29 اسفند 1400</v>
      </c>
      <c r="B4" s="1304"/>
      <c r="C4" s="1304"/>
      <c r="D4" s="1304"/>
      <c r="E4" s="1304"/>
      <c r="F4" s="1304"/>
      <c r="G4" s="1304"/>
      <c r="H4" s="1304"/>
      <c r="I4" s="1304"/>
      <c r="J4" s="1304"/>
      <c r="K4" s="1304"/>
    </row>
    <row r="5" spans="1:11" ht="39.75" customHeight="1">
      <c r="A5" s="1000" t="s">
        <v>741</v>
      </c>
      <c r="B5" s="1142"/>
      <c r="C5" s="1142"/>
      <c r="D5" s="1142"/>
      <c r="E5" s="1142"/>
      <c r="F5" s="1142"/>
      <c r="G5" s="1142"/>
      <c r="H5" s="1142"/>
      <c r="I5" s="1142"/>
      <c r="J5" s="1142"/>
      <c r="K5" s="1142"/>
    </row>
    <row r="6" spans="1:11" ht="18" customHeight="1">
      <c r="A6" s="1000"/>
      <c r="B6" s="1001"/>
      <c r="C6" s="1001"/>
      <c r="D6" s="1001"/>
      <c r="E6" s="1001"/>
      <c r="F6" s="1001"/>
      <c r="G6" s="1001"/>
      <c r="H6" s="1001"/>
      <c r="I6" s="1001"/>
      <c r="J6" s="1001"/>
      <c r="K6" s="1001"/>
    </row>
    <row r="7" spans="1:11" ht="19.5" customHeight="1">
      <c r="A7" s="1002">
        <v>-3</v>
      </c>
      <c r="B7" s="1152" t="s">
        <v>683</v>
      </c>
      <c r="C7" s="1152"/>
      <c r="D7" s="1152"/>
      <c r="E7" s="1152"/>
      <c r="F7" s="1152"/>
      <c r="G7" s="1152"/>
      <c r="H7" s="1152"/>
      <c r="I7" s="1152"/>
      <c r="J7" s="1152"/>
      <c r="K7" s="1152"/>
    </row>
    <row r="8" spans="1:11" ht="27" customHeight="1">
      <c r="A8" s="1002" t="s">
        <v>87</v>
      </c>
      <c r="B8" s="1152" t="s">
        <v>124</v>
      </c>
      <c r="C8" s="1152"/>
      <c r="D8" s="1152"/>
      <c r="E8" s="1152"/>
      <c r="F8" s="1152"/>
      <c r="G8" s="1152"/>
      <c r="H8" s="1152"/>
      <c r="I8" s="1152"/>
      <c r="J8" s="1152"/>
      <c r="K8" s="1152"/>
    </row>
    <row r="9" spans="1:11" ht="30.75" customHeight="1">
      <c r="A9" s="1003"/>
      <c r="B9" s="1150" t="s">
        <v>185</v>
      </c>
      <c r="C9" s="1151"/>
      <c r="D9" s="1151"/>
      <c r="E9" s="1151"/>
      <c r="F9" s="1151"/>
      <c r="G9" s="1151"/>
      <c r="H9" s="1151"/>
      <c r="I9" s="1151"/>
      <c r="J9" s="1151"/>
      <c r="K9" s="1151"/>
    </row>
    <row r="10" spans="1:11" ht="31.5" customHeight="1">
      <c r="A10" s="1005" t="s">
        <v>102</v>
      </c>
      <c r="B10" s="1142"/>
      <c r="C10" s="1121"/>
      <c r="D10" s="1121"/>
      <c r="E10" s="1121"/>
      <c r="F10" s="1121"/>
      <c r="G10" s="1121"/>
      <c r="H10" s="1121"/>
      <c r="I10" s="1121"/>
      <c r="J10" s="1121"/>
      <c r="K10" s="1121"/>
    </row>
    <row r="11" spans="1:11" ht="1.5" customHeight="1">
      <c r="B11" s="1004"/>
      <c r="C11" s="1004"/>
      <c r="D11" s="1004"/>
      <c r="E11" s="1004"/>
      <c r="F11" s="1004"/>
      <c r="G11" s="1004"/>
      <c r="H11" s="1004"/>
      <c r="I11" s="1004"/>
      <c r="J11" s="1004"/>
      <c r="K11" s="1004"/>
    </row>
    <row r="12" spans="1:11" ht="34.5" customHeight="1">
      <c r="A12" s="1009" t="s">
        <v>101</v>
      </c>
      <c r="B12" s="1010" t="s">
        <v>187</v>
      </c>
      <c r="C12" s="1011"/>
      <c r="D12" s="1011"/>
      <c r="E12" s="1011"/>
      <c r="F12" s="1011"/>
      <c r="G12" s="1011"/>
      <c r="H12" s="1011"/>
      <c r="I12" s="1011"/>
      <c r="J12" s="1011"/>
      <c r="K12" s="1011"/>
    </row>
    <row r="13" spans="1:11" ht="42.75" customHeight="1">
      <c r="A13" s="1007" t="s">
        <v>100</v>
      </c>
      <c r="B13" s="1149" t="s">
        <v>188</v>
      </c>
      <c r="C13" s="1149"/>
      <c r="D13" s="1149"/>
      <c r="E13" s="1149"/>
      <c r="F13" s="1149"/>
      <c r="G13" s="1149"/>
      <c r="H13" s="1149"/>
      <c r="I13" s="1149"/>
      <c r="J13" s="1149"/>
      <c r="K13" s="1149"/>
    </row>
    <row r="14" spans="1:11" ht="39.75" customHeight="1">
      <c r="A14" s="1008" t="s">
        <v>887</v>
      </c>
      <c r="B14" s="1142" t="s">
        <v>189</v>
      </c>
      <c r="C14" s="1142"/>
      <c r="D14" s="1142"/>
      <c r="E14" s="1142"/>
      <c r="F14" s="1142"/>
      <c r="G14" s="1142"/>
      <c r="H14" s="1142"/>
      <c r="I14" s="1142"/>
      <c r="J14" s="1142"/>
      <c r="K14" s="1142"/>
    </row>
    <row r="15" spans="1:11">
      <c r="A15" s="1148">
        <v>7</v>
      </c>
      <c r="B15" s="1148"/>
      <c r="C15" s="1148"/>
      <c r="D15" s="1148"/>
      <c r="E15" s="1148"/>
      <c r="F15" s="1148"/>
      <c r="G15" s="1148"/>
      <c r="H15" s="1148"/>
      <c r="I15" s="1148"/>
      <c r="J15" s="1148"/>
      <c r="K15" s="1148"/>
    </row>
  </sheetData>
  <mergeCells count="12">
    <mergeCell ref="B5:K5"/>
    <mergeCell ref="B10:K10"/>
    <mergeCell ref="A15:K15"/>
    <mergeCell ref="A1:K1"/>
    <mergeCell ref="A4:K4"/>
    <mergeCell ref="B14:K14"/>
    <mergeCell ref="B13:K13"/>
    <mergeCell ref="A2:K2"/>
    <mergeCell ref="A3:K3"/>
    <mergeCell ref="B9:K9"/>
    <mergeCell ref="B8:K8"/>
    <mergeCell ref="B7:K7"/>
  </mergeCells>
  <pageMargins left="0.39370078740157499" right="1.04" top="0.39370078740157499" bottom="0.39370078740157499" header="0.31496062992126" footer="0.31496062992126"/>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sheetPr>
  <dimension ref="A1:L38"/>
  <sheetViews>
    <sheetView rightToLeft="1" zoomScale="110" zoomScaleNormal="110" zoomScaleSheetLayoutView="100" workbookViewId="0">
      <selection activeCell="B8" sqref="B8:J10"/>
    </sheetView>
  </sheetViews>
  <sheetFormatPr defaultColWidth="9" defaultRowHeight="21"/>
  <cols>
    <col min="1" max="1" width="8.5" style="828" bestFit="1" customWidth="1"/>
    <col min="2" max="2" width="11.625" style="999" customWidth="1"/>
    <col min="3" max="3" width="9.375" style="999" customWidth="1"/>
    <col min="4" max="4" width="1.375" style="999" customWidth="1"/>
    <col min="5" max="6" width="9.375" style="999" customWidth="1"/>
    <col min="7" max="7" width="1.375" style="999" customWidth="1"/>
    <col min="8" max="8" width="12.125" style="999" customWidth="1"/>
    <col min="9" max="9" width="11" style="999" customWidth="1"/>
    <col min="10" max="10" width="9.375" style="999" customWidth="1"/>
    <col min="11" max="16384" width="9" style="999"/>
  </cols>
  <sheetData>
    <row r="1" spans="1:12">
      <c r="A1" s="1304" t="str">
        <f>'سر برگ صفحات'!A1</f>
        <v>شرکت نمونه (سهامی خاص)</v>
      </c>
      <c r="B1" s="1304"/>
      <c r="C1" s="1304"/>
      <c r="D1" s="1304"/>
      <c r="E1" s="1304"/>
      <c r="F1" s="1304"/>
      <c r="G1" s="1304"/>
      <c r="H1" s="1304"/>
      <c r="I1" s="1304"/>
      <c r="J1" s="1304"/>
    </row>
    <row r="2" spans="1:12" hidden="1">
      <c r="A2" s="1304" t="str">
        <f>'سر برگ صفحات'!A2</f>
        <v>صورتهای مالی تلفیق گروه و شرکت</v>
      </c>
      <c r="B2" s="1304"/>
      <c r="C2" s="1304"/>
      <c r="D2" s="1304"/>
      <c r="E2" s="1304"/>
      <c r="F2" s="1304"/>
      <c r="G2" s="1304"/>
      <c r="H2" s="1304"/>
      <c r="I2" s="1304"/>
      <c r="J2" s="1304"/>
    </row>
    <row r="3" spans="1:12">
      <c r="A3" s="1304" t="str">
        <f>'سر برگ صفحات'!A15</f>
        <v>يادداشتهاي توضيحي صورت هاي مالي</v>
      </c>
      <c r="B3" s="1304"/>
      <c r="C3" s="1304"/>
      <c r="D3" s="1304"/>
      <c r="E3" s="1304"/>
      <c r="F3" s="1304"/>
      <c r="G3" s="1304"/>
      <c r="H3" s="1304"/>
      <c r="I3" s="1304"/>
      <c r="J3" s="1304"/>
    </row>
    <row r="4" spans="1:12">
      <c r="A4" s="1304" t="str">
        <f>'سر برگ صفحات'!A18</f>
        <v xml:space="preserve"> دوره مالی منتهی به 29 اسفند 1400</v>
      </c>
      <c r="B4" s="1304"/>
      <c r="C4" s="1304"/>
      <c r="D4" s="1304"/>
      <c r="E4" s="1304"/>
      <c r="F4" s="1304"/>
      <c r="G4" s="1304"/>
      <c r="H4" s="1304"/>
      <c r="I4" s="1304"/>
      <c r="J4" s="1304"/>
    </row>
    <row r="5" spans="1:12">
      <c r="A5" s="1006" t="s">
        <v>99</v>
      </c>
      <c r="B5" s="1152" t="s">
        <v>190</v>
      </c>
      <c r="C5" s="1152" t="s">
        <v>98</v>
      </c>
      <c r="D5" s="1152"/>
      <c r="E5" s="1152"/>
      <c r="F5" s="1152"/>
      <c r="G5" s="1152"/>
      <c r="H5" s="1152"/>
      <c r="I5" s="1152"/>
      <c r="J5" s="1152"/>
      <c r="K5" s="1152"/>
    </row>
    <row r="6" spans="1:12" ht="66.75" customHeight="1">
      <c r="A6" s="1007" t="s">
        <v>97</v>
      </c>
      <c r="B6" s="1149" t="s">
        <v>684</v>
      </c>
      <c r="C6" s="1149"/>
      <c r="D6" s="1149"/>
      <c r="E6" s="1149"/>
      <c r="F6" s="1149"/>
      <c r="G6" s="1149"/>
      <c r="H6" s="1149"/>
      <c r="I6" s="1149"/>
      <c r="J6" s="1149"/>
      <c r="K6" s="1012"/>
      <c r="L6" s="1012"/>
    </row>
    <row r="7" spans="1:12" ht="33.75" customHeight="1">
      <c r="A7" s="999"/>
      <c r="B7" s="1149"/>
      <c r="C7" s="1149"/>
      <c r="D7" s="1149"/>
      <c r="E7" s="1149"/>
      <c r="F7" s="1149"/>
      <c r="G7" s="1149"/>
      <c r="H7" s="1149"/>
      <c r="I7" s="1149"/>
      <c r="J7" s="1149"/>
      <c r="K7" s="1012"/>
      <c r="L7" s="1012"/>
    </row>
    <row r="8" spans="1:12" ht="18" customHeight="1">
      <c r="A8" s="1008" t="s">
        <v>96</v>
      </c>
      <c r="B8" s="1149" t="s">
        <v>550</v>
      </c>
      <c r="C8" s="1149"/>
      <c r="D8" s="1149"/>
      <c r="E8" s="1149"/>
      <c r="F8" s="1149"/>
      <c r="G8" s="1149"/>
      <c r="H8" s="1149"/>
      <c r="I8" s="1149"/>
      <c r="J8" s="1149"/>
      <c r="K8" s="1013"/>
    </row>
    <row r="9" spans="1:12" ht="18.75">
      <c r="A9" s="999"/>
      <c r="B9" s="1149"/>
      <c r="C9" s="1149"/>
      <c r="D9" s="1149"/>
      <c r="E9" s="1149"/>
      <c r="F9" s="1149"/>
      <c r="G9" s="1149"/>
      <c r="H9" s="1149"/>
      <c r="I9" s="1149"/>
      <c r="J9" s="1149"/>
      <c r="K9" s="1013"/>
    </row>
    <row r="10" spans="1:12" ht="22.5" customHeight="1">
      <c r="A10" s="999"/>
      <c r="B10" s="1149"/>
      <c r="C10" s="1149"/>
      <c r="D10" s="1149"/>
      <c r="E10" s="1149"/>
      <c r="F10" s="1149"/>
      <c r="G10" s="1149"/>
      <c r="H10" s="1149"/>
      <c r="I10" s="1149"/>
      <c r="J10" s="1149"/>
      <c r="K10" s="1013"/>
    </row>
    <row r="11" spans="1:12" ht="3.75" customHeight="1">
      <c r="A11" s="305"/>
      <c r="B11" s="305"/>
      <c r="C11" s="305"/>
      <c r="D11" s="305"/>
      <c r="E11" s="305"/>
      <c r="F11" s="305"/>
      <c r="G11" s="305"/>
      <c r="H11" s="305"/>
      <c r="I11" s="305"/>
      <c r="J11" s="305"/>
    </row>
    <row r="12" spans="1:12" ht="16.5" customHeight="1">
      <c r="B12" s="1154" t="s">
        <v>115</v>
      </c>
      <c r="C12" s="1154"/>
      <c r="E12" s="1154" t="s">
        <v>114</v>
      </c>
      <c r="F12" s="1154"/>
      <c r="H12" s="1154" t="s">
        <v>113</v>
      </c>
      <c r="I12" s="1154"/>
    </row>
    <row r="13" spans="1:12">
      <c r="B13" s="1153" t="s">
        <v>112</v>
      </c>
      <c r="C13" s="1153"/>
      <c r="E13" s="1014">
        <v>25</v>
      </c>
      <c r="F13" s="1015" t="s">
        <v>194</v>
      </c>
      <c r="H13" s="1155" t="s">
        <v>202</v>
      </c>
      <c r="I13" s="1155"/>
    </row>
    <row r="14" spans="1:12">
      <c r="B14" s="1151" t="s">
        <v>111</v>
      </c>
      <c r="C14" s="1151"/>
      <c r="E14" s="1003">
        <v>6</v>
      </c>
      <c r="F14" s="999" t="s">
        <v>194</v>
      </c>
      <c r="H14" s="1156" t="s">
        <v>202</v>
      </c>
      <c r="I14" s="1156"/>
    </row>
    <row r="15" spans="1:12">
      <c r="B15" s="1151" t="s">
        <v>198</v>
      </c>
      <c r="C15" s="1151"/>
      <c r="E15" s="1003">
        <v>5</v>
      </c>
      <c r="F15" s="999" t="s">
        <v>194</v>
      </c>
      <c r="H15" s="1156" t="s">
        <v>202</v>
      </c>
      <c r="I15" s="1156"/>
    </row>
    <row r="16" spans="1:12">
      <c r="B16" s="1151" t="s">
        <v>110</v>
      </c>
      <c r="C16" s="1151"/>
      <c r="E16" s="1003">
        <v>6</v>
      </c>
      <c r="F16" s="999" t="s">
        <v>194</v>
      </c>
      <c r="H16" s="1156" t="s">
        <v>202</v>
      </c>
      <c r="I16" s="1156"/>
    </row>
    <row r="17" spans="1:10">
      <c r="B17" s="1151" t="s">
        <v>109</v>
      </c>
      <c r="C17" s="1151"/>
      <c r="E17" s="1016" t="s">
        <v>193</v>
      </c>
      <c r="F17" s="999" t="s">
        <v>194</v>
      </c>
      <c r="H17" s="1156" t="s">
        <v>202</v>
      </c>
      <c r="I17" s="1156"/>
    </row>
    <row r="18" spans="1:10" ht="17.25" customHeight="1">
      <c r="B18" s="1151" t="s">
        <v>108</v>
      </c>
      <c r="C18" s="1151"/>
      <c r="E18" s="1156" t="s">
        <v>195</v>
      </c>
      <c r="F18" s="1156"/>
      <c r="H18" s="1158" t="s">
        <v>196</v>
      </c>
      <c r="I18" s="1156"/>
    </row>
    <row r="19" spans="1:10" ht="6.75" customHeight="1"/>
    <row r="20" spans="1:10">
      <c r="A20" s="1006" t="s">
        <v>888</v>
      </c>
      <c r="B20" s="1149" t="s">
        <v>197</v>
      </c>
      <c r="C20" s="1149"/>
      <c r="D20" s="1149"/>
      <c r="E20" s="1149"/>
      <c r="F20" s="1149"/>
      <c r="G20" s="1149"/>
      <c r="H20" s="1149"/>
      <c r="I20" s="1149"/>
      <c r="J20" s="1149"/>
    </row>
    <row r="21" spans="1:10">
      <c r="A21" s="1006"/>
      <c r="B21" s="1149"/>
      <c r="C21" s="1149"/>
      <c r="D21" s="1149"/>
      <c r="E21" s="1149"/>
      <c r="F21" s="1149"/>
      <c r="G21" s="1149"/>
      <c r="H21" s="1149"/>
      <c r="I21" s="1149"/>
      <c r="J21" s="1149"/>
    </row>
    <row r="22" spans="1:10">
      <c r="A22" s="1006"/>
      <c r="B22" s="1149"/>
      <c r="C22" s="1149"/>
      <c r="D22" s="1149"/>
      <c r="E22" s="1149"/>
      <c r="F22" s="1149"/>
      <c r="G22" s="1149"/>
      <c r="H22" s="1149"/>
      <c r="I22" s="1149"/>
      <c r="J22" s="1149"/>
    </row>
    <row r="23" spans="1:10">
      <c r="A23" s="1006"/>
      <c r="B23" s="1149"/>
      <c r="C23" s="1149"/>
      <c r="D23" s="1149"/>
      <c r="E23" s="1149"/>
      <c r="F23" s="1149"/>
      <c r="G23" s="1149"/>
      <c r="H23" s="1149"/>
      <c r="I23" s="1149"/>
      <c r="J23" s="1149"/>
    </row>
    <row r="24" spans="1:10" ht="21" customHeight="1">
      <c r="A24" s="1006"/>
      <c r="B24" s="1149"/>
      <c r="C24" s="1149"/>
      <c r="D24" s="1149"/>
      <c r="E24" s="1149"/>
      <c r="F24" s="1149"/>
      <c r="G24" s="1149"/>
      <c r="H24" s="1149"/>
      <c r="I24" s="1149"/>
      <c r="J24" s="1149"/>
    </row>
    <row r="25" spans="1:10" ht="27.75" customHeight="1">
      <c r="A25" s="1006"/>
      <c r="B25" s="1149"/>
      <c r="C25" s="1149"/>
      <c r="D25" s="1149"/>
      <c r="E25" s="1149"/>
      <c r="F25" s="1149"/>
      <c r="G25" s="1149"/>
      <c r="H25" s="1149"/>
      <c r="I25" s="1149"/>
      <c r="J25" s="1149"/>
    </row>
    <row r="26" spans="1:10" s="828" customFormat="1">
      <c r="A26" s="1006" t="s">
        <v>106</v>
      </c>
      <c r="B26" s="1157" t="s">
        <v>199</v>
      </c>
      <c r="C26" s="1157"/>
      <c r="D26" s="1157"/>
      <c r="E26" s="1157"/>
      <c r="F26" s="1157"/>
      <c r="G26" s="1157"/>
      <c r="H26" s="1157"/>
      <c r="I26" s="1157"/>
      <c r="J26" s="1157"/>
    </row>
    <row r="27" spans="1:10">
      <c r="A27" s="1006" t="s">
        <v>191</v>
      </c>
      <c r="B27" s="1149" t="s">
        <v>200</v>
      </c>
      <c r="C27" s="1149"/>
      <c r="D27" s="1149"/>
      <c r="E27" s="1149"/>
      <c r="F27" s="1149"/>
      <c r="G27" s="1149"/>
      <c r="H27" s="1149"/>
      <c r="I27" s="1149"/>
      <c r="J27" s="1149"/>
    </row>
    <row r="28" spans="1:10">
      <c r="A28" s="1006"/>
      <c r="B28" s="1149"/>
      <c r="C28" s="1149"/>
      <c r="D28" s="1149"/>
      <c r="E28" s="1149"/>
      <c r="F28" s="1149"/>
      <c r="G28" s="1149"/>
      <c r="H28" s="1149"/>
      <c r="I28" s="1149"/>
      <c r="J28" s="1149"/>
    </row>
    <row r="29" spans="1:10">
      <c r="A29" s="1006"/>
      <c r="B29" s="1149"/>
      <c r="C29" s="1149"/>
      <c r="D29" s="1149"/>
      <c r="E29" s="1149"/>
      <c r="F29" s="1149"/>
      <c r="G29" s="1149"/>
      <c r="H29" s="1149"/>
      <c r="I29" s="1149"/>
      <c r="J29" s="1149"/>
    </row>
    <row r="30" spans="1:10">
      <c r="A30" s="1006"/>
      <c r="B30" s="1149"/>
      <c r="C30" s="1149"/>
      <c r="D30" s="1149"/>
      <c r="E30" s="1149"/>
      <c r="F30" s="1149"/>
      <c r="G30" s="1149"/>
      <c r="H30" s="1149"/>
      <c r="I30" s="1149"/>
      <c r="J30" s="1149"/>
    </row>
    <row r="31" spans="1:10" ht="20.25" customHeight="1">
      <c r="A31" s="1006"/>
      <c r="B31" s="1149"/>
      <c r="C31" s="1149"/>
      <c r="D31" s="1149"/>
      <c r="E31" s="1149"/>
      <c r="F31" s="1149"/>
      <c r="G31" s="1149"/>
      <c r="H31" s="1149"/>
      <c r="I31" s="1149"/>
      <c r="J31" s="1149"/>
    </row>
    <row r="32" spans="1:10" ht="15" customHeight="1">
      <c r="A32" s="1006"/>
      <c r="B32" s="1149"/>
      <c r="C32" s="1149"/>
      <c r="D32" s="1149"/>
      <c r="E32" s="1149"/>
      <c r="F32" s="1149"/>
      <c r="G32" s="1149"/>
      <c r="H32" s="1149"/>
      <c r="I32" s="1149"/>
      <c r="J32" s="1149"/>
    </row>
    <row r="33" spans="1:10">
      <c r="A33" s="1006" t="s">
        <v>192</v>
      </c>
      <c r="B33" s="1149" t="s">
        <v>685</v>
      </c>
      <c r="C33" s="1149"/>
      <c r="D33" s="1149"/>
      <c r="E33" s="1149"/>
      <c r="F33" s="1149"/>
      <c r="G33" s="1149"/>
      <c r="H33" s="1149"/>
      <c r="I33" s="1149"/>
      <c r="J33" s="1149"/>
    </row>
    <row r="34" spans="1:10" ht="24.75" customHeight="1">
      <c r="A34" s="1006"/>
      <c r="B34" s="1149"/>
      <c r="C34" s="1149"/>
      <c r="D34" s="1149"/>
      <c r="E34" s="1149"/>
      <c r="F34" s="1149"/>
      <c r="G34" s="1149"/>
      <c r="H34" s="1149"/>
      <c r="I34" s="1149"/>
      <c r="J34" s="1149"/>
    </row>
    <row r="35" spans="1:10">
      <c r="A35" s="1006"/>
      <c r="B35" s="1154" t="s">
        <v>115</v>
      </c>
      <c r="C35" s="1154"/>
      <c r="E35" s="1154" t="s">
        <v>114</v>
      </c>
      <c r="F35" s="1154"/>
      <c r="H35" s="1154" t="s">
        <v>113</v>
      </c>
      <c r="I35" s="1154"/>
      <c r="J35" s="1012"/>
    </row>
    <row r="36" spans="1:10">
      <c r="A36" s="1006"/>
      <c r="B36" s="1153" t="s">
        <v>201</v>
      </c>
      <c r="C36" s="1153"/>
      <c r="E36" s="1014">
        <v>3</v>
      </c>
      <c r="F36" s="1015" t="s">
        <v>194</v>
      </c>
      <c r="H36" s="1155" t="s">
        <v>202</v>
      </c>
      <c r="I36" s="1155"/>
      <c r="J36" s="1012"/>
    </row>
    <row r="37" spans="1:10" ht="3" customHeight="1">
      <c r="A37" s="1016"/>
      <c r="B37" s="1151"/>
      <c r="C37" s="1151"/>
      <c r="D37" s="1151"/>
      <c r="E37" s="1151"/>
      <c r="F37" s="1151"/>
      <c r="G37" s="1151"/>
    </row>
    <row r="38" spans="1:10">
      <c r="A38" s="1148">
        <v>8</v>
      </c>
      <c r="B38" s="1148"/>
      <c r="C38" s="1148"/>
      <c r="D38" s="1148"/>
      <c r="E38" s="1148"/>
      <c r="F38" s="1148"/>
      <c r="G38" s="1148"/>
      <c r="H38" s="1148"/>
      <c r="I38" s="1148"/>
      <c r="J38" s="1148"/>
    </row>
  </sheetData>
  <mergeCells count="34">
    <mergeCell ref="A38:J38"/>
    <mergeCell ref="B33:J34"/>
    <mergeCell ref="B36:C36"/>
    <mergeCell ref="H36:I36"/>
    <mergeCell ref="B35:C35"/>
    <mergeCell ref="E35:F35"/>
    <mergeCell ref="H35:I35"/>
    <mergeCell ref="B37:G37"/>
    <mergeCell ref="B27:J32"/>
    <mergeCell ref="B18:C18"/>
    <mergeCell ref="B15:C15"/>
    <mergeCell ref="B16:C16"/>
    <mergeCell ref="B17:C17"/>
    <mergeCell ref="B26:J26"/>
    <mergeCell ref="B20:J25"/>
    <mergeCell ref="E18:F18"/>
    <mergeCell ref="H18:I18"/>
    <mergeCell ref="H15:I15"/>
    <mergeCell ref="H16:I16"/>
    <mergeCell ref="H17:I17"/>
    <mergeCell ref="A1:J1"/>
    <mergeCell ref="A2:J2"/>
    <mergeCell ref="A4:J4"/>
    <mergeCell ref="B13:C13"/>
    <mergeCell ref="B14:C14"/>
    <mergeCell ref="H12:I12"/>
    <mergeCell ref="B12:C12"/>
    <mergeCell ref="E12:F12"/>
    <mergeCell ref="H13:I13"/>
    <mergeCell ref="A3:J3"/>
    <mergeCell ref="B5:K5"/>
    <mergeCell ref="B6:J7"/>
    <mergeCell ref="B8:J10"/>
    <mergeCell ref="H14:I14"/>
  </mergeCells>
  <pageMargins left="0.39370078740157483" right="1.48" top="0.39370078740157483" bottom="0.39370078740157483" header="0.31496062992125984" footer="0.31496062992125984"/>
  <pageSetup scale="9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J25"/>
  <sheetViews>
    <sheetView rightToLeft="1" topLeftCell="A17" zoomScale="110" zoomScaleNormal="110" zoomScaleSheetLayoutView="100" workbookViewId="0">
      <selection activeCell="I5" sqref="I5"/>
    </sheetView>
  </sheetViews>
  <sheetFormatPr defaultColWidth="9" defaultRowHeight="30" customHeight="1"/>
  <cols>
    <col min="1" max="1" width="6.625" style="1016" bestFit="1" customWidth="1"/>
    <col min="2" max="2" width="17.875" style="999" customWidth="1"/>
    <col min="3" max="3" width="1" style="999" customWidth="1"/>
    <col min="4" max="4" width="17.875" style="999" customWidth="1"/>
    <col min="5" max="5" width="1" style="999" customWidth="1"/>
    <col min="6" max="6" width="20.375" style="999" customWidth="1"/>
    <col min="7" max="7" width="22" style="999" customWidth="1"/>
    <col min="8" max="16384" width="9" style="999"/>
  </cols>
  <sheetData>
    <row r="1" spans="1:10" ht="19.5" customHeight="1">
      <c r="A1" s="1304" t="str">
        <f>'سر برگ صفحات'!A1</f>
        <v>شرکت نمونه (سهامی خاص)</v>
      </c>
      <c r="B1" s="1304"/>
      <c r="C1" s="1304"/>
      <c r="D1" s="1304"/>
      <c r="E1" s="1304"/>
      <c r="F1" s="1304"/>
      <c r="G1" s="1304"/>
    </row>
    <row r="2" spans="1:10" ht="19.5" customHeight="1">
      <c r="A2" s="1304" t="str">
        <f>'سر برگ صفحات'!A2</f>
        <v>صورتهای مالی تلفیق گروه و شرکت</v>
      </c>
      <c r="B2" s="1304"/>
      <c r="C2" s="1304"/>
      <c r="D2" s="1304"/>
      <c r="E2" s="1304"/>
      <c r="F2" s="1304"/>
      <c r="G2" s="1304"/>
    </row>
    <row r="3" spans="1:10" ht="19.5" customHeight="1">
      <c r="A3" s="1304" t="str">
        <f>'سر برگ صفحات'!A15</f>
        <v>يادداشتهاي توضيحي صورت هاي مالي</v>
      </c>
      <c r="B3" s="1304"/>
      <c r="C3" s="1304"/>
      <c r="D3" s="1304"/>
      <c r="E3" s="1304"/>
      <c r="F3" s="1304"/>
      <c r="G3" s="1304"/>
    </row>
    <row r="4" spans="1:10" ht="19.5" customHeight="1">
      <c r="A4" s="1304" t="str">
        <f>'اهم رويه3'!A4:J4</f>
        <v xml:space="preserve"> دوره مالی منتهی به 29 اسفند 1400</v>
      </c>
      <c r="B4" s="1304"/>
      <c r="C4" s="1304"/>
      <c r="D4" s="1304"/>
      <c r="E4" s="1304"/>
      <c r="F4" s="1304"/>
      <c r="G4" s="1304"/>
    </row>
    <row r="5" spans="1:10" s="828" customFormat="1" ht="30" customHeight="1">
      <c r="A5" s="1006" t="s">
        <v>116</v>
      </c>
      <c r="B5" s="1152" t="s">
        <v>230</v>
      </c>
      <c r="C5" s="1152"/>
      <c r="D5" s="1152"/>
      <c r="E5" s="1152"/>
      <c r="F5" s="1152"/>
      <c r="G5" s="1152"/>
    </row>
    <row r="6" spans="1:10" ht="30" customHeight="1">
      <c r="A6" s="1016" t="s">
        <v>686</v>
      </c>
      <c r="B6" s="1149" t="s">
        <v>688</v>
      </c>
      <c r="C6" s="1149"/>
      <c r="D6" s="1149"/>
      <c r="E6" s="1149"/>
      <c r="F6" s="1149"/>
      <c r="G6" s="1149"/>
    </row>
    <row r="7" spans="1:10" ht="30" customHeight="1">
      <c r="B7" s="1149"/>
      <c r="C7" s="1149"/>
      <c r="D7" s="1149"/>
      <c r="E7" s="1149"/>
      <c r="F7" s="1149"/>
      <c r="G7" s="1149"/>
    </row>
    <row r="8" spans="1:10" ht="30" customHeight="1">
      <c r="B8" s="1149"/>
      <c r="C8" s="1149"/>
      <c r="D8" s="1149"/>
      <c r="E8" s="1149"/>
      <c r="F8" s="1149"/>
      <c r="G8" s="1149"/>
    </row>
    <row r="9" spans="1:10" ht="35.450000000000003" customHeight="1">
      <c r="B9" s="1149"/>
      <c r="C9" s="1149"/>
      <c r="D9" s="1149"/>
      <c r="E9" s="1149"/>
      <c r="F9" s="1149"/>
      <c r="G9" s="1149"/>
    </row>
    <row r="10" spans="1:10" ht="30" customHeight="1">
      <c r="A10" s="1007" t="s">
        <v>687</v>
      </c>
      <c r="B10" s="1149" t="s">
        <v>689</v>
      </c>
      <c r="C10" s="1149"/>
      <c r="D10" s="1149"/>
      <c r="E10" s="1149"/>
      <c r="F10" s="1149"/>
      <c r="G10" s="1149"/>
    </row>
    <row r="11" spans="1:10" ht="15" customHeight="1">
      <c r="B11" s="1149"/>
      <c r="C11" s="1149"/>
      <c r="D11" s="1149"/>
      <c r="E11" s="1149"/>
      <c r="F11" s="1149"/>
      <c r="G11" s="1149"/>
    </row>
    <row r="12" spans="1:10" ht="30" customHeight="1">
      <c r="A12" s="1006" t="s">
        <v>105</v>
      </c>
      <c r="B12" s="1152" t="s">
        <v>223</v>
      </c>
      <c r="C12" s="1152"/>
      <c r="D12" s="1152"/>
      <c r="E12" s="1152"/>
      <c r="F12" s="1152"/>
      <c r="G12" s="1152"/>
    </row>
    <row r="13" spans="1:10" ht="30" customHeight="1">
      <c r="A13" s="1007" t="s">
        <v>104</v>
      </c>
      <c r="B13" s="1149" t="s">
        <v>125</v>
      </c>
      <c r="C13" s="1149"/>
      <c r="D13" s="1149"/>
      <c r="E13" s="1149"/>
      <c r="F13" s="1149"/>
      <c r="G13" s="1149"/>
      <c r="H13" s="1012"/>
      <c r="I13" s="1012"/>
      <c r="J13" s="1012"/>
    </row>
    <row r="14" spans="1:10" s="828" customFormat="1" ht="30" customHeight="1">
      <c r="A14" s="1016"/>
      <c r="B14" s="1149"/>
      <c r="C14" s="1149"/>
      <c r="D14" s="1149"/>
      <c r="E14" s="1149"/>
      <c r="F14" s="1149"/>
      <c r="G14" s="1149"/>
      <c r="H14" s="1012"/>
      <c r="I14" s="1012"/>
      <c r="J14" s="1012"/>
    </row>
    <row r="15" spans="1:10" ht="30" customHeight="1">
      <c r="B15" s="1149"/>
      <c r="C15" s="1149"/>
      <c r="D15" s="1149"/>
      <c r="E15" s="1149"/>
      <c r="F15" s="1149"/>
      <c r="G15" s="1149"/>
      <c r="H15" s="1012"/>
      <c r="I15" s="1012"/>
      <c r="J15" s="1012"/>
    </row>
    <row r="16" spans="1:10" ht="47.25" customHeight="1">
      <c r="A16" s="1007" t="s">
        <v>103</v>
      </c>
      <c r="B16" s="1149" t="s">
        <v>743</v>
      </c>
      <c r="C16" s="1149"/>
      <c r="D16" s="1149"/>
      <c r="E16" s="1149"/>
      <c r="F16" s="1149"/>
      <c r="G16" s="1149"/>
      <c r="H16" s="1012"/>
      <c r="I16" s="1012"/>
      <c r="J16" s="1012"/>
    </row>
    <row r="17" spans="1:10" ht="74.650000000000006" customHeight="1">
      <c r="A17" s="1007" t="s">
        <v>889</v>
      </c>
      <c r="B17" s="1149" t="s">
        <v>744</v>
      </c>
      <c r="C17" s="1149"/>
      <c r="D17" s="1149"/>
      <c r="E17" s="1149"/>
      <c r="F17" s="1149"/>
      <c r="G17" s="1149"/>
      <c r="H17" s="1012"/>
      <c r="I17" s="1012"/>
      <c r="J17" s="1012"/>
    </row>
    <row r="18" spans="1:10" ht="13.5" customHeight="1">
      <c r="A18" s="1007"/>
      <c r="B18" s="1001"/>
      <c r="C18" s="1001"/>
      <c r="D18" s="1001"/>
      <c r="E18" s="1001"/>
      <c r="F18" s="1001"/>
      <c r="G18" s="1001"/>
      <c r="H18" s="1012"/>
      <c r="I18" s="1012"/>
      <c r="J18" s="1012"/>
    </row>
    <row r="19" spans="1:10" ht="21" customHeight="1">
      <c r="A19" s="1016" t="s">
        <v>890</v>
      </c>
      <c r="B19" s="1149" t="s">
        <v>742</v>
      </c>
      <c r="C19" s="1149"/>
      <c r="D19" s="1149"/>
      <c r="E19" s="1149"/>
      <c r="F19" s="1149"/>
      <c r="G19" s="1149"/>
      <c r="H19" s="1017"/>
      <c r="I19" s="1017"/>
      <c r="J19" s="1017"/>
    </row>
    <row r="20" spans="1:10" ht="30" customHeight="1">
      <c r="B20" s="1149"/>
      <c r="C20" s="1149"/>
      <c r="D20" s="1149"/>
      <c r="E20" s="1149"/>
      <c r="F20" s="1149"/>
      <c r="G20" s="1149"/>
      <c r="H20" s="1017"/>
      <c r="I20" s="1017"/>
      <c r="J20" s="1017"/>
    </row>
    <row r="21" spans="1:10" ht="18" customHeight="1">
      <c r="B21" s="1149"/>
      <c r="C21" s="1149"/>
      <c r="D21" s="1149"/>
      <c r="E21" s="1149"/>
      <c r="F21" s="1149"/>
      <c r="G21" s="1149"/>
      <c r="H21" s="1017"/>
      <c r="I21" s="1017"/>
      <c r="J21" s="1017"/>
    </row>
    <row r="22" spans="1:10" ht="30" customHeight="1">
      <c r="A22" s="1007" t="s">
        <v>891</v>
      </c>
      <c r="B22" s="1149" t="s">
        <v>224</v>
      </c>
      <c r="C22" s="1149"/>
      <c r="D22" s="1149"/>
      <c r="E22" s="1149"/>
      <c r="F22" s="1149"/>
      <c r="G22" s="1149"/>
      <c r="H22" s="1012"/>
      <c r="I22" s="1012"/>
      <c r="J22" s="1012"/>
    </row>
    <row r="23" spans="1:10" s="828" customFormat="1" ht="30" customHeight="1">
      <c r="A23" s="1016"/>
      <c r="B23" s="1149"/>
      <c r="C23" s="1149"/>
      <c r="D23" s="1149"/>
      <c r="E23" s="1149"/>
      <c r="F23" s="1149"/>
      <c r="G23" s="1149"/>
      <c r="H23" s="1012"/>
      <c r="I23" s="1012"/>
      <c r="J23" s="1012"/>
    </row>
    <row r="24" spans="1:10" ht="30" customHeight="1">
      <c r="B24" s="1149"/>
      <c r="C24" s="1149"/>
      <c r="D24" s="1149"/>
      <c r="E24" s="1149"/>
      <c r="F24" s="1149"/>
      <c r="G24" s="1149"/>
      <c r="H24" s="1012"/>
      <c r="I24" s="1012"/>
      <c r="J24" s="1012"/>
    </row>
    <row r="25" spans="1:10" ht="30" customHeight="1">
      <c r="A25" s="1148">
        <v>9</v>
      </c>
      <c r="B25" s="1148"/>
      <c r="C25" s="1148"/>
      <c r="D25" s="1148"/>
      <c r="E25" s="1148"/>
      <c r="F25" s="1148"/>
      <c r="G25" s="1148"/>
    </row>
  </sheetData>
  <mergeCells count="14">
    <mergeCell ref="A25:G25"/>
    <mergeCell ref="A1:G1"/>
    <mergeCell ref="A2:G2"/>
    <mergeCell ref="A4:G4"/>
    <mergeCell ref="A3:G3"/>
    <mergeCell ref="B6:G9"/>
    <mergeCell ref="B5:G5"/>
    <mergeCell ref="B10:G11"/>
    <mergeCell ref="B12:G12"/>
    <mergeCell ref="B13:G15"/>
    <mergeCell ref="B16:G16"/>
    <mergeCell ref="B17:G17"/>
    <mergeCell ref="B19:G21"/>
    <mergeCell ref="B22:G24"/>
  </mergeCells>
  <pageMargins left="0.62992125984251968" right="0.82677165354330717" top="0.74803149606299213" bottom="0.74803149606299213" header="0.31496062992125984" footer="0.31496062992125984"/>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F0"/>
  </sheetPr>
  <dimension ref="A1:J23"/>
  <sheetViews>
    <sheetView rightToLeft="1" topLeftCell="A15" zoomScale="110" zoomScaleNormal="110" zoomScaleSheetLayoutView="140" workbookViewId="0">
      <selection activeCell="D23" sqref="D23"/>
    </sheetView>
  </sheetViews>
  <sheetFormatPr defaultColWidth="9" defaultRowHeight="18.75"/>
  <cols>
    <col min="1" max="1" width="6.625" style="1016" bestFit="1" customWidth="1"/>
    <col min="2" max="2" width="17.875" style="999" customWidth="1"/>
    <col min="3" max="3" width="1" style="999" customWidth="1"/>
    <col min="4" max="4" width="17.875" style="999" customWidth="1"/>
    <col min="5" max="5" width="1" style="999" customWidth="1"/>
    <col min="6" max="6" width="20.375" style="999" customWidth="1"/>
    <col min="7" max="7" width="22" style="999" customWidth="1"/>
    <col min="8" max="16384" width="9" style="999"/>
  </cols>
  <sheetData>
    <row r="1" spans="1:10" ht="17.25" customHeight="1">
      <c r="A1" s="1304" t="str">
        <f>'سر برگ صفحات'!A1</f>
        <v>شرکت نمونه (سهامی خاص)</v>
      </c>
      <c r="B1" s="1304"/>
      <c r="C1" s="1304"/>
      <c r="D1" s="1304"/>
      <c r="E1" s="1304"/>
      <c r="F1" s="1304"/>
      <c r="G1" s="1304"/>
    </row>
    <row r="2" spans="1:10" ht="17.25" customHeight="1">
      <c r="A2" s="1304" t="str">
        <f>'سر برگ صفحات'!A15</f>
        <v>يادداشتهاي توضيحي صورت هاي مالي</v>
      </c>
      <c r="B2" s="1304"/>
      <c r="C2" s="1304"/>
      <c r="D2" s="1304"/>
      <c r="E2" s="1304"/>
      <c r="F2" s="1304"/>
      <c r="G2" s="1304"/>
    </row>
    <row r="3" spans="1:10" ht="17.25" customHeight="1">
      <c r="A3" s="1304" t="str">
        <f>'اهم رويه3'!A4:J4</f>
        <v xml:space="preserve"> دوره مالی منتهی به 29 اسفند 1400</v>
      </c>
      <c r="B3" s="1304"/>
      <c r="C3" s="1304"/>
      <c r="D3" s="1304"/>
      <c r="E3" s="1304"/>
      <c r="F3" s="1304"/>
      <c r="G3" s="1304"/>
    </row>
    <row r="4" spans="1:10" ht="30" customHeight="1">
      <c r="A4" s="1006" t="s">
        <v>107</v>
      </c>
      <c r="B4" s="1152" t="s">
        <v>64</v>
      </c>
      <c r="C4" s="1152"/>
      <c r="D4" s="1152"/>
      <c r="E4" s="1152"/>
      <c r="F4" s="1152"/>
      <c r="G4" s="1152"/>
    </row>
    <row r="5" spans="1:10" ht="30" customHeight="1">
      <c r="B5" s="1149" t="s">
        <v>736</v>
      </c>
      <c r="C5" s="1149"/>
      <c r="D5" s="1149"/>
      <c r="E5" s="1149"/>
      <c r="F5" s="1149"/>
      <c r="G5" s="1149"/>
      <c r="H5" s="1012"/>
      <c r="I5" s="1012"/>
      <c r="J5" s="1012"/>
    </row>
    <row r="6" spans="1:10" ht="30" customHeight="1">
      <c r="B6" s="1149"/>
      <c r="C6" s="1149"/>
      <c r="D6" s="1149"/>
      <c r="E6" s="1149"/>
      <c r="F6" s="1149"/>
      <c r="G6" s="1149"/>
      <c r="H6" s="1012"/>
      <c r="I6" s="1012"/>
      <c r="J6" s="1012"/>
    </row>
    <row r="7" spans="1:10" ht="6.75" customHeight="1">
      <c r="B7" s="1149"/>
      <c r="C7" s="1149"/>
      <c r="D7" s="1149"/>
      <c r="E7" s="1149"/>
      <c r="F7" s="1149"/>
      <c r="G7" s="1149"/>
      <c r="H7" s="1012"/>
      <c r="I7" s="1012"/>
      <c r="J7" s="1012"/>
    </row>
    <row r="8" spans="1:10" s="1019" customFormat="1" ht="30" customHeight="1">
      <c r="A8" s="1018"/>
      <c r="B8" s="1154" t="s">
        <v>28</v>
      </c>
      <c r="C8" s="1154"/>
      <c r="D8" s="1154"/>
      <c r="F8" s="1020" t="s">
        <v>229</v>
      </c>
    </row>
    <row r="9" spans="1:10" ht="30" customHeight="1">
      <c r="B9" s="1151" t="s">
        <v>225</v>
      </c>
      <c r="C9" s="1151"/>
      <c r="D9" s="1151"/>
      <c r="F9" s="1015" t="s">
        <v>228</v>
      </c>
    </row>
    <row r="10" spans="1:10" ht="30" customHeight="1">
      <c r="B10" s="1151" t="s">
        <v>226</v>
      </c>
      <c r="C10" s="1151"/>
      <c r="D10" s="1151"/>
      <c r="F10" s="999" t="s">
        <v>228</v>
      </c>
    </row>
    <row r="11" spans="1:10" ht="30" customHeight="1">
      <c r="B11" s="1151" t="s">
        <v>227</v>
      </c>
      <c r="C11" s="1151"/>
      <c r="D11" s="1151"/>
      <c r="F11" s="999" t="s">
        <v>228</v>
      </c>
    </row>
    <row r="12" spans="1:10" ht="30" customHeight="1">
      <c r="A12" s="1006" t="s">
        <v>117</v>
      </c>
      <c r="B12" s="1152" t="s">
        <v>231</v>
      </c>
      <c r="C12" s="1152"/>
      <c r="D12" s="1152"/>
      <c r="E12" s="1152"/>
      <c r="F12" s="1152"/>
      <c r="G12" s="1152"/>
    </row>
    <row r="13" spans="1:10" ht="30" customHeight="1">
      <c r="B13" s="1149" t="s">
        <v>232</v>
      </c>
      <c r="C13" s="1149"/>
      <c r="D13" s="1149"/>
      <c r="E13" s="1149"/>
      <c r="F13" s="1149"/>
      <c r="G13" s="1149"/>
    </row>
    <row r="14" spans="1:10" ht="30" customHeight="1">
      <c r="B14" s="1149"/>
      <c r="C14" s="1149"/>
      <c r="D14" s="1149"/>
      <c r="E14" s="1149"/>
      <c r="F14" s="1149"/>
      <c r="G14" s="1149"/>
    </row>
    <row r="15" spans="1:10" ht="30" customHeight="1">
      <c r="B15" s="1149"/>
      <c r="C15" s="1149"/>
      <c r="D15" s="1149"/>
      <c r="E15" s="1149"/>
      <c r="F15" s="1149"/>
      <c r="G15" s="1149"/>
    </row>
    <row r="16" spans="1:10" ht="30" customHeight="1">
      <c r="B16" s="1149"/>
      <c r="C16" s="1149"/>
      <c r="D16" s="1149"/>
      <c r="E16" s="1149"/>
      <c r="F16" s="1149"/>
      <c r="G16" s="1149"/>
    </row>
    <row r="17" spans="1:7" ht="30" customHeight="1">
      <c r="A17" s="1007" t="s">
        <v>892</v>
      </c>
      <c r="B17" s="1149" t="s">
        <v>233</v>
      </c>
      <c r="C17" s="1149"/>
      <c r="D17" s="1149"/>
      <c r="E17" s="1149"/>
      <c r="F17" s="1149"/>
      <c r="G17" s="1149"/>
    </row>
    <row r="18" spans="1:7" ht="30" customHeight="1">
      <c r="A18" s="1007"/>
      <c r="B18" s="1149"/>
      <c r="C18" s="1149"/>
      <c r="D18" s="1149"/>
      <c r="E18" s="1149"/>
      <c r="F18" s="1149"/>
      <c r="G18" s="1149"/>
    </row>
    <row r="19" spans="1:7" ht="30" customHeight="1">
      <c r="A19" s="1016" t="s">
        <v>893</v>
      </c>
      <c r="B19" s="1142" t="s">
        <v>234</v>
      </c>
      <c r="C19" s="1142"/>
      <c r="D19" s="1142"/>
      <c r="E19" s="1142"/>
      <c r="F19" s="1142"/>
      <c r="G19" s="1142"/>
    </row>
    <row r="20" spans="1:7" ht="30" customHeight="1">
      <c r="B20" s="1142"/>
      <c r="C20" s="1142"/>
      <c r="D20" s="1142"/>
      <c r="E20" s="1142"/>
      <c r="F20" s="1142"/>
      <c r="G20" s="1142"/>
    </row>
    <row r="21" spans="1:7" ht="30" customHeight="1">
      <c r="A21" s="1148">
        <v>10</v>
      </c>
      <c r="B21" s="1148"/>
      <c r="C21" s="1148"/>
      <c r="D21" s="1148"/>
      <c r="E21" s="1148"/>
      <c r="F21" s="1148"/>
      <c r="G21" s="1148"/>
    </row>
    <row r="22" spans="1:7" ht="30" customHeight="1"/>
    <row r="23" spans="1:7" ht="30" customHeight="1"/>
  </sheetData>
  <mergeCells count="14">
    <mergeCell ref="A1:G1"/>
    <mergeCell ref="A2:G2"/>
    <mergeCell ref="A3:G3"/>
    <mergeCell ref="A21:G21"/>
    <mergeCell ref="B4:G4"/>
    <mergeCell ref="B5:G7"/>
    <mergeCell ref="B8:D8"/>
    <mergeCell ref="B9:D9"/>
    <mergeCell ref="B10:D10"/>
    <mergeCell ref="B11:D11"/>
    <mergeCell ref="B12:G12"/>
    <mergeCell ref="B13:G16"/>
    <mergeCell ref="B17:G18"/>
    <mergeCell ref="B19:G20"/>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A1:G37"/>
  <sheetViews>
    <sheetView rightToLeft="1" zoomScale="110" zoomScaleNormal="110" zoomScaleSheetLayoutView="100" workbookViewId="0">
      <selection activeCell="A37" sqref="A37:XFD37"/>
    </sheetView>
  </sheetViews>
  <sheetFormatPr defaultColWidth="9" defaultRowHeight="15.75"/>
  <cols>
    <col min="1" max="1" width="6.625" style="148" customWidth="1"/>
    <col min="2" max="2" width="17.875" style="129" customWidth="1"/>
    <col min="3" max="3" width="1" style="129" customWidth="1"/>
    <col min="4" max="4" width="17.875" style="129" customWidth="1"/>
    <col min="5" max="5" width="1" style="129" customWidth="1"/>
    <col min="6" max="6" width="20.375" style="129" customWidth="1"/>
    <col min="7" max="7" width="21.75" style="129" customWidth="1"/>
    <col min="8" max="16384" width="9" style="129"/>
  </cols>
  <sheetData>
    <row r="1" spans="1:7">
      <c r="A1" s="1338" t="str">
        <f>'سر برگ صفحات'!A1</f>
        <v>شرکت نمونه (سهامی خاص)</v>
      </c>
      <c r="B1" s="1338"/>
      <c r="C1" s="1338"/>
      <c r="D1" s="1338"/>
      <c r="E1" s="1338"/>
      <c r="F1" s="1338"/>
      <c r="G1" s="1338"/>
    </row>
    <row r="2" spans="1:7" hidden="1">
      <c r="A2" s="1338" t="str">
        <f>'سر برگ صفحات'!A2</f>
        <v>صورتهای مالی تلفیق گروه و شرکت</v>
      </c>
      <c r="B2" s="1338"/>
      <c r="C2" s="1338"/>
      <c r="D2" s="1338"/>
      <c r="E2" s="1338"/>
      <c r="F2" s="1338"/>
      <c r="G2" s="1338"/>
    </row>
    <row r="3" spans="1:7">
      <c r="A3" s="1338" t="str">
        <f>'سر برگ صفحات'!A15</f>
        <v>يادداشتهاي توضيحي صورت هاي مالي</v>
      </c>
      <c r="B3" s="1338"/>
      <c r="C3" s="1338"/>
      <c r="D3" s="1338"/>
      <c r="E3" s="1338"/>
      <c r="F3" s="1338"/>
      <c r="G3" s="1338"/>
    </row>
    <row r="4" spans="1:7">
      <c r="A4" s="1338" t="str">
        <f>'اهم رويه4'!A4:G4</f>
        <v xml:space="preserve"> دوره مالی منتهی به 29 اسفند 1400</v>
      </c>
      <c r="B4" s="1338"/>
      <c r="C4" s="1338"/>
      <c r="D4" s="1338"/>
      <c r="E4" s="1338"/>
      <c r="F4" s="1338"/>
      <c r="G4" s="1338"/>
    </row>
    <row r="5" spans="1:7" s="128" customFormat="1" hidden="1">
      <c r="A5" s="147" t="s">
        <v>116</v>
      </c>
      <c r="B5" s="1161" t="s">
        <v>230</v>
      </c>
      <c r="C5" s="1161"/>
      <c r="D5" s="1161"/>
      <c r="E5" s="1161"/>
      <c r="F5" s="1161"/>
      <c r="G5" s="1161"/>
    </row>
    <row r="6" spans="1:7" ht="16.350000000000001" hidden="1" customHeight="1">
      <c r="A6" s="148" t="s">
        <v>686</v>
      </c>
      <c r="B6" s="1160" t="s">
        <v>688</v>
      </c>
      <c r="C6" s="1160"/>
      <c r="D6" s="1160"/>
      <c r="E6" s="1160"/>
      <c r="F6" s="1160"/>
      <c r="G6" s="1160"/>
    </row>
    <row r="7" spans="1:7" ht="27" hidden="1" customHeight="1">
      <c r="B7" s="1160"/>
      <c r="C7" s="1160"/>
      <c r="D7" s="1160"/>
      <c r="E7" s="1160"/>
      <c r="F7" s="1160"/>
      <c r="G7" s="1160"/>
    </row>
    <row r="8" spans="1:7" ht="27" hidden="1" customHeight="1">
      <c r="B8" s="1160"/>
      <c r="C8" s="1160"/>
      <c r="D8" s="1160"/>
      <c r="E8" s="1160"/>
      <c r="F8" s="1160"/>
      <c r="G8" s="1160"/>
    </row>
    <row r="9" spans="1:7" ht="27" hidden="1" customHeight="1">
      <c r="B9" s="1160"/>
      <c r="C9" s="1160"/>
      <c r="D9" s="1160"/>
      <c r="E9" s="1160"/>
      <c r="F9" s="1160"/>
      <c r="G9" s="1160"/>
    </row>
    <row r="10" spans="1:7" hidden="1">
      <c r="A10" s="148" t="s">
        <v>687</v>
      </c>
      <c r="B10" s="1160" t="s">
        <v>689</v>
      </c>
      <c r="C10" s="1160"/>
      <c r="D10" s="1160"/>
      <c r="E10" s="1160"/>
      <c r="F10" s="1160"/>
      <c r="G10" s="1160"/>
    </row>
    <row r="11" spans="1:7" hidden="1">
      <c r="B11" s="1160"/>
      <c r="C11" s="1160"/>
      <c r="D11" s="1160"/>
      <c r="E11" s="1160"/>
      <c r="F11" s="1160"/>
      <c r="G11" s="1160"/>
    </row>
    <row r="12" spans="1:7">
      <c r="A12" s="147" t="s">
        <v>116</v>
      </c>
      <c r="B12" s="1162" t="s">
        <v>222</v>
      </c>
      <c r="C12" s="1162"/>
      <c r="D12" s="1162"/>
      <c r="E12" s="1162"/>
      <c r="F12" s="1162"/>
      <c r="G12" s="1162"/>
    </row>
    <row r="13" spans="1:7" ht="17.25" customHeight="1">
      <c r="A13" s="147"/>
      <c r="B13" s="981"/>
      <c r="C13" s="981"/>
      <c r="D13" s="981"/>
      <c r="E13" s="981"/>
      <c r="F13" s="981"/>
      <c r="G13" s="981"/>
    </row>
    <row r="14" spans="1:7" ht="28.5" customHeight="1">
      <c r="A14" s="1159"/>
      <c r="B14" s="1159"/>
      <c r="C14" s="1159" t="s">
        <v>205</v>
      </c>
      <c r="D14" s="1159"/>
      <c r="E14" s="1159"/>
      <c r="F14" s="1159" t="s">
        <v>181</v>
      </c>
      <c r="G14" s="1159"/>
    </row>
    <row r="15" spans="1:7" ht="25.5" customHeight="1">
      <c r="A15" s="1159" t="s">
        <v>203</v>
      </c>
      <c r="B15" s="1159"/>
      <c r="C15" s="1159"/>
      <c r="D15" s="1159"/>
      <c r="E15" s="1159"/>
      <c r="F15" s="1159"/>
      <c r="G15" s="1159"/>
    </row>
    <row r="16" spans="1:7" ht="30" customHeight="1">
      <c r="A16" s="1159" t="s">
        <v>204</v>
      </c>
      <c r="B16" s="1159"/>
      <c r="C16" s="1159"/>
      <c r="D16" s="1159"/>
      <c r="E16" s="1159"/>
      <c r="F16" s="1159"/>
      <c r="G16" s="1159"/>
    </row>
    <row r="17" spans="1:7" ht="24.75" customHeight="1">
      <c r="A17" s="1163" t="s">
        <v>206</v>
      </c>
      <c r="B17" s="1163"/>
      <c r="C17" s="1163" t="s">
        <v>218</v>
      </c>
      <c r="D17" s="1163"/>
      <c r="E17" s="1163"/>
      <c r="F17" s="1163" t="s">
        <v>214</v>
      </c>
      <c r="G17" s="1163"/>
    </row>
    <row r="18" spans="1:7" ht="25.5" customHeight="1">
      <c r="A18" s="1163" t="s">
        <v>207</v>
      </c>
      <c r="B18" s="1163"/>
      <c r="C18" s="1163" t="s">
        <v>219</v>
      </c>
      <c r="D18" s="1163"/>
      <c r="E18" s="1163"/>
      <c r="F18" s="1163" t="s">
        <v>214</v>
      </c>
      <c r="G18" s="1163"/>
    </row>
    <row r="19" spans="1:7" ht="24" customHeight="1">
      <c r="A19" s="1164" t="s">
        <v>208</v>
      </c>
      <c r="B19" s="1164"/>
      <c r="C19" s="1164"/>
      <c r="D19" s="1164"/>
      <c r="E19" s="1164"/>
      <c r="F19" s="1164"/>
      <c r="G19" s="1164"/>
    </row>
    <row r="20" spans="1:7" ht="39" customHeight="1">
      <c r="A20" s="1165" t="s">
        <v>212</v>
      </c>
      <c r="B20" s="1165"/>
      <c r="C20" s="1165" t="s">
        <v>215</v>
      </c>
      <c r="D20" s="1165"/>
      <c r="E20" s="1165"/>
      <c r="F20" s="1165" t="s">
        <v>215</v>
      </c>
      <c r="G20" s="1165"/>
    </row>
    <row r="21" spans="1:7" ht="66.75" customHeight="1">
      <c r="A21" s="1165" t="s">
        <v>213</v>
      </c>
      <c r="B21" s="1165"/>
      <c r="C21" s="1166" t="s">
        <v>220</v>
      </c>
      <c r="D21" s="1167"/>
      <c r="E21" s="1167"/>
      <c r="F21" s="1165" t="s">
        <v>836</v>
      </c>
      <c r="G21" s="1165"/>
    </row>
    <row r="22" spans="1:7" ht="25.5" customHeight="1">
      <c r="A22" s="1159" t="s">
        <v>209</v>
      </c>
      <c r="B22" s="1159"/>
      <c r="C22" s="1159"/>
      <c r="D22" s="1159"/>
      <c r="E22" s="1159"/>
      <c r="F22" s="1159"/>
      <c r="G22" s="1159"/>
    </row>
    <row r="23" spans="1:7" ht="49.5" customHeight="1">
      <c r="A23" s="1165" t="s">
        <v>206</v>
      </c>
      <c r="B23" s="1165"/>
      <c r="C23" s="1168" t="s">
        <v>218</v>
      </c>
      <c r="D23" s="1168"/>
      <c r="E23" s="1168"/>
      <c r="F23" s="1169" t="s">
        <v>216</v>
      </c>
      <c r="G23" s="1169"/>
    </row>
    <row r="24" spans="1:7" ht="44.25" customHeight="1">
      <c r="A24" s="1165" t="s">
        <v>207</v>
      </c>
      <c r="B24" s="1165"/>
      <c r="C24" s="1168" t="s">
        <v>219</v>
      </c>
      <c r="D24" s="1168"/>
      <c r="E24" s="1168"/>
      <c r="F24" s="1169" t="s">
        <v>216</v>
      </c>
      <c r="G24" s="1169"/>
    </row>
    <row r="25" spans="1:7" ht="81" customHeight="1">
      <c r="A25" s="1170" t="s">
        <v>211</v>
      </c>
      <c r="B25" s="1165"/>
      <c r="C25" s="1166" t="s">
        <v>221</v>
      </c>
      <c r="D25" s="1167"/>
      <c r="E25" s="1167"/>
      <c r="F25" s="1170" t="s">
        <v>216</v>
      </c>
      <c r="G25" s="1170"/>
    </row>
    <row r="26" spans="1:7" ht="37.5" customHeight="1">
      <c r="A26" s="1165" t="s">
        <v>210</v>
      </c>
      <c r="B26" s="1165"/>
      <c r="C26" s="1165" t="s">
        <v>217</v>
      </c>
      <c r="D26" s="1165"/>
      <c r="E26" s="1165"/>
      <c r="F26" s="1165" t="s">
        <v>217</v>
      </c>
      <c r="G26" s="1165"/>
    </row>
    <row r="27" spans="1:7" ht="30.75" customHeight="1"/>
    <row r="28" spans="1:7" ht="16.5" customHeight="1">
      <c r="A28" s="147" t="s">
        <v>690</v>
      </c>
      <c r="B28" s="1162" t="s">
        <v>747</v>
      </c>
      <c r="C28" s="1162"/>
      <c r="D28" s="1162"/>
      <c r="E28" s="1162"/>
      <c r="F28" s="1162"/>
      <c r="G28" s="1162"/>
    </row>
    <row r="29" spans="1:7" ht="19.5" customHeight="1">
      <c r="A29" s="1021" t="s">
        <v>746</v>
      </c>
      <c r="B29" s="1161" t="s">
        <v>748</v>
      </c>
      <c r="C29" s="1161"/>
      <c r="D29" s="1161"/>
      <c r="E29" s="1161"/>
      <c r="F29" s="1161"/>
      <c r="G29" s="1161"/>
    </row>
    <row r="30" spans="1:7" ht="19.5" customHeight="1">
      <c r="A30" s="741" t="s">
        <v>749</v>
      </c>
      <c r="B30" s="1172" t="s">
        <v>750</v>
      </c>
      <c r="C30" s="1172"/>
      <c r="D30" s="1172"/>
      <c r="E30" s="1172"/>
      <c r="F30" s="1172"/>
      <c r="G30" s="1172"/>
    </row>
    <row r="31" spans="1:7" ht="70.5" customHeight="1">
      <c r="A31" s="741"/>
      <c r="B31" s="1149" t="s">
        <v>751</v>
      </c>
      <c r="C31" s="1149"/>
      <c r="D31" s="1149"/>
      <c r="E31" s="1149"/>
      <c r="F31" s="1149"/>
      <c r="G31" s="1149"/>
    </row>
    <row r="32" spans="1:7" ht="17.25" hidden="1" customHeight="1">
      <c r="A32" s="741" t="s">
        <v>745</v>
      </c>
      <c r="B32" s="1172" t="s">
        <v>752</v>
      </c>
      <c r="C32" s="1172"/>
      <c r="D32" s="1172"/>
      <c r="E32" s="1172"/>
      <c r="F32" s="1172"/>
      <c r="G32" s="1172"/>
    </row>
    <row r="33" spans="1:7" ht="57" hidden="1" customHeight="1">
      <c r="A33" s="741"/>
      <c r="B33" s="1160" t="s">
        <v>753</v>
      </c>
      <c r="C33" s="1160"/>
      <c r="D33" s="1160"/>
      <c r="E33" s="1160"/>
      <c r="F33" s="1160"/>
      <c r="G33" s="1160"/>
    </row>
    <row r="34" spans="1:7" ht="27" hidden="1" customHeight="1">
      <c r="A34" s="741" t="s">
        <v>754</v>
      </c>
      <c r="B34" s="1172" t="s">
        <v>755</v>
      </c>
      <c r="C34" s="1172"/>
      <c r="D34" s="1172"/>
      <c r="E34" s="1172"/>
      <c r="F34" s="1172"/>
    </row>
    <row r="35" spans="1:7" ht="20.25" hidden="1" customHeight="1">
      <c r="A35" s="741" t="s">
        <v>756</v>
      </c>
      <c r="B35" s="1172" t="s">
        <v>757</v>
      </c>
      <c r="C35" s="1172"/>
      <c r="D35" s="1172"/>
      <c r="E35" s="1172"/>
      <c r="F35" s="1172"/>
    </row>
    <row r="36" spans="1:7" ht="42.75" hidden="1" customHeight="1">
      <c r="A36" s="740"/>
      <c r="B36" s="1160" t="s">
        <v>758</v>
      </c>
      <c r="C36" s="1160"/>
      <c r="D36" s="1160"/>
      <c r="E36" s="1160"/>
      <c r="F36" s="1160"/>
      <c r="G36" s="1160"/>
    </row>
    <row r="37" spans="1:7">
      <c r="A37" s="1171">
        <v>11</v>
      </c>
      <c r="B37" s="1171"/>
      <c r="C37" s="1171"/>
      <c r="D37" s="1171"/>
      <c r="E37" s="1171"/>
      <c r="F37" s="1171"/>
      <c r="G37" s="1171"/>
    </row>
  </sheetData>
  <mergeCells count="49">
    <mergeCell ref="B28:G28"/>
    <mergeCell ref="A37:G37"/>
    <mergeCell ref="B29:G29"/>
    <mergeCell ref="B30:G30"/>
    <mergeCell ref="B31:G31"/>
    <mergeCell ref="B32:G32"/>
    <mergeCell ref="B33:G33"/>
    <mergeCell ref="B34:F34"/>
    <mergeCell ref="B35:F35"/>
    <mergeCell ref="B36:G36"/>
    <mergeCell ref="A25:B25"/>
    <mergeCell ref="C25:E25"/>
    <mergeCell ref="F25:G25"/>
    <mergeCell ref="A26:B26"/>
    <mergeCell ref="C26:E26"/>
    <mergeCell ref="F26:G26"/>
    <mergeCell ref="A22:G22"/>
    <mergeCell ref="A23:B23"/>
    <mergeCell ref="C23:E23"/>
    <mergeCell ref="F23:G23"/>
    <mergeCell ref="A24:B24"/>
    <mergeCell ref="C24:E24"/>
    <mergeCell ref="F24:G24"/>
    <mergeCell ref="A19:G19"/>
    <mergeCell ref="A20:B20"/>
    <mergeCell ref="C20:E20"/>
    <mergeCell ref="F20:G20"/>
    <mergeCell ref="A21:B21"/>
    <mergeCell ref="C21:E21"/>
    <mergeCell ref="F21:G21"/>
    <mergeCell ref="A17:B17"/>
    <mergeCell ref="C17:E17"/>
    <mergeCell ref="F17:G17"/>
    <mergeCell ref="A18:B18"/>
    <mergeCell ref="C18:E18"/>
    <mergeCell ref="F18:G18"/>
    <mergeCell ref="A16:G16"/>
    <mergeCell ref="B10:G11"/>
    <mergeCell ref="A1:G1"/>
    <mergeCell ref="A2:G2"/>
    <mergeCell ref="A3:G3"/>
    <mergeCell ref="A4:G4"/>
    <mergeCell ref="B5:G5"/>
    <mergeCell ref="B6:G9"/>
    <mergeCell ref="B12:G12"/>
    <mergeCell ref="A14:B14"/>
    <mergeCell ref="C14:E14"/>
    <mergeCell ref="F14:G14"/>
    <mergeCell ref="A15:G15"/>
  </mergeCells>
  <pageMargins left="0.62992125984251968" right="0.82677165354330717" top="0.74803149606299213" bottom="0.74803149606299213" header="0.31496062992125984" footer="0.31496062992125984"/>
  <pageSetup paperSize="9" scale="8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F0"/>
  </sheetPr>
  <dimension ref="A1:AP41"/>
  <sheetViews>
    <sheetView rightToLeft="1" topLeftCell="A6" zoomScale="120" zoomScaleNormal="120" zoomScaleSheetLayoutView="100" workbookViewId="0">
      <selection activeCell="D40" sqref="D40"/>
    </sheetView>
  </sheetViews>
  <sheetFormatPr defaultColWidth="31.375" defaultRowHeight="18"/>
  <cols>
    <col min="1" max="1" width="3.625" style="17" customWidth="1"/>
    <col min="2" max="2" width="3" style="50" customWidth="1"/>
    <col min="3" max="3" width="11.875" style="17" customWidth="1"/>
    <col min="4" max="4" width="8.375" style="17" customWidth="1"/>
    <col min="5" max="5" width="1.125" style="17" customWidth="1"/>
    <col min="6" max="6" width="7.5" style="52" hidden="1" customWidth="1"/>
    <col min="7" max="7" width="0.5" style="96" hidden="1" customWidth="1"/>
    <col min="8" max="8" width="11.5" style="52" hidden="1" customWidth="1"/>
    <col min="9" max="9" width="0.625" style="96" hidden="1" customWidth="1"/>
    <col min="10" max="10" width="7.5" style="52" hidden="1" customWidth="1"/>
    <col min="11" max="11" width="0.625" style="96" hidden="1" customWidth="1"/>
    <col min="12" max="12" width="12.5" style="52" hidden="1" customWidth="1"/>
    <col min="13" max="13" width="0.875" style="52" hidden="1" customWidth="1"/>
    <col min="14" max="14" width="13.5" style="52" hidden="1" customWidth="1"/>
    <col min="15" max="15" width="1.5" style="96" customWidth="1"/>
    <col min="16" max="16" width="8.125" style="47" customWidth="1"/>
    <col min="17" max="17" width="0.625" style="47" customWidth="1"/>
    <col min="18" max="18" width="15.5" style="47" customWidth="1"/>
    <col min="19" max="19" width="0.625" style="47" customWidth="1"/>
    <col min="20" max="20" width="10" style="47" hidden="1" customWidth="1"/>
    <col min="21" max="21" width="0.625" style="47" hidden="1" customWidth="1"/>
    <col min="22" max="22" width="11.625" style="47" hidden="1" customWidth="1"/>
    <col min="23" max="23" width="0.875" style="47" customWidth="1"/>
    <col min="24" max="24" width="13.5" style="47" customWidth="1"/>
    <col min="25" max="25" width="0.625" style="17" customWidth="1"/>
    <col min="26" max="26" width="11.375" style="17" hidden="1" customWidth="1"/>
    <col min="27" max="27" width="12" style="17" hidden="1" customWidth="1"/>
    <col min="28" max="28" width="11.375" style="17" customWidth="1"/>
    <col min="29" max="32" width="9" style="17" hidden="1" customWidth="1"/>
    <col min="33" max="33" width="0.875" style="17" customWidth="1"/>
    <col min="34" max="34" width="9.5" style="17" customWidth="1"/>
    <col min="35" max="35" width="0.625" style="17" hidden="1" customWidth="1"/>
    <col min="36" max="36" width="12.5" style="17" hidden="1" customWidth="1"/>
    <col min="37" max="37" width="0.875" style="17" customWidth="1"/>
    <col min="38" max="38" width="11.625" style="17" customWidth="1"/>
    <col min="39" max="40" width="9" style="17" customWidth="1"/>
    <col min="41" max="41" width="13.5" style="17" customWidth="1"/>
    <col min="42" max="42" width="9" style="17" customWidth="1"/>
    <col min="43" max="43" width="12.5" style="17" customWidth="1"/>
    <col min="44" max="254" width="9" style="17" customWidth="1"/>
    <col min="255" max="16384" width="31.375" style="17"/>
  </cols>
  <sheetData>
    <row r="1" spans="1:38" s="101" customFormat="1" ht="21">
      <c r="A1" s="1304" t="str">
        <f>'سر برگ صفحات'!A1</f>
        <v>شرکت نمونه (سهامی خاص)</v>
      </c>
      <c r="B1" s="1304"/>
      <c r="C1" s="1304"/>
      <c r="D1" s="1304"/>
      <c r="E1" s="1304"/>
      <c r="F1" s="1304"/>
      <c r="G1" s="1304"/>
      <c r="H1" s="1304"/>
      <c r="I1" s="1304"/>
      <c r="J1" s="1304"/>
      <c r="K1" s="1304"/>
      <c r="L1" s="1304"/>
      <c r="M1" s="1304"/>
      <c r="N1" s="1304"/>
      <c r="O1" s="1304"/>
      <c r="P1" s="1304"/>
      <c r="Q1" s="1304"/>
      <c r="R1" s="1304"/>
      <c r="S1" s="1304"/>
      <c r="T1" s="1304"/>
      <c r="U1" s="1304"/>
      <c r="V1" s="1304"/>
      <c r="W1" s="1304"/>
      <c r="X1" s="1304"/>
      <c r="Y1" s="1304"/>
      <c r="Z1" s="1304"/>
      <c r="AA1" s="1304"/>
      <c r="AB1" s="1304"/>
      <c r="AC1" s="1304"/>
      <c r="AD1" s="1304"/>
      <c r="AE1" s="1304"/>
      <c r="AF1" s="1304"/>
      <c r="AG1" s="1304"/>
      <c r="AH1" s="1304"/>
      <c r="AI1" s="1304"/>
      <c r="AJ1" s="1304"/>
      <c r="AK1" s="1304"/>
      <c r="AL1" s="1304"/>
    </row>
    <row r="2" spans="1:38" s="101" customFormat="1" ht="21" hidden="1">
      <c r="A2" s="1339" t="str">
        <f>'سر برگ صفحات'!A2</f>
        <v>صورتهای مالی تلفیق گروه و شرکت</v>
      </c>
      <c r="B2" s="1339"/>
      <c r="C2" s="1339"/>
      <c r="D2" s="1339"/>
      <c r="E2" s="1339"/>
      <c r="F2" s="1339"/>
      <c r="G2" s="1339"/>
      <c r="H2" s="1339"/>
      <c r="I2" s="1339"/>
      <c r="J2" s="1339"/>
      <c r="K2" s="1339"/>
      <c r="L2" s="1339"/>
      <c r="M2" s="1339"/>
      <c r="N2" s="1339"/>
      <c r="O2" s="1339"/>
      <c r="P2" s="1339"/>
      <c r="Q2" s="1339"/>
      <c r="R2" s="1339"/>
      <c r="S2" s="1339"/>
      <c r="T2" s="1339"/>
      <c r="U2" s="1339"/>
      <c r="V2" s="1339"/>
      <c r="W2" s="1339"/>
      <c r="X2" s="1339"/>
      <c r="Y2" s="1339"/>
      <c r="Z2" s="1339"/>
      <c r="AA2" s="1339"/>
      <c r="AB2" s="1339"/>
      <c r="AC2" s="1339"/>
      <c r="AD2" s="1339"/>
      <c r="AE2" s="1339"/>
      <c r="AF2" s="1339"/>
      <c r="AG2" s="1339"/>
      <c r="AH2" s="1339"/>
      <c r="AI2" s="1339"/>
      <c r="AJ2" s="1339"/>
      <c r="AK2" s="1339"/>
      <c r="AL2" s="1339"/>
    </row>
    <row r="3" spans="1:38" s="101" customFormat="1" ht="21">
      <c r="A3" s="1339" t="str">
        <f>'سر برگ صفحات'!A15</f>
        <v>يادداشتهاي توضيحي صورت هاي مالي</v>
      </c>
      <c r="B3" s="1339"/>
      <c r="C3" s="1339"/>
      <c r="D3" s="1339"/>
      <c r="E3" s="1339"/>
      <c r="F3" s="1339"/>
      <c r="G3" s="1339"/>
      <c r="H3" s="1339"/>
      <c r="I3" s="1339"/>
      <c r="J3" s="1339"/>
      <c r="K3" s="1339"/>
      <c r="L3" s="1339"/>
      <c r="M3" s="1339"/>
      <c r="N3" s="1339"/>
      <c r="O3" s="1339"/>
      <c r="P3" s="1339"/>
      <c r="Q3" s="1339"/>
      <c r="R3" s="1339"/>
      <c r="S3" s="1339"/>
      <c r="T3" s="1339"/>
      <c r="U3" s="1339"/>
      <c r="V3" s="1339"/>
      <c r="W3" s="1339"/>
      <c r="X3" s="1339"/>
      <c r="Y3" s="1339"/>
      <c r="Z3" s="1339"/>
      <c r="AA3" s="1339"/>
      <c r="AB3" s="1339"/>
      <c r="AC3" s="1339"/>
      <c r="AD3" s="1339"/>
      <c r="AE3" s="1339"/>
      <c r="AF3" s="1339"/>
      <c r="AG3" s="1339"/>
      <c r="AH3" s="1339"/>
      <c r="AI3" s="1339"/>
      <c r="AJ3" s="1339"/>
      <c r="AK3" s="1339"/>
      <c r="AL3" s="1339"/>
    </row>
    <row r="4" spans="1:38" s="101" customFormat="1" ht="30" customHeight="1">
      <c r="A4" s="1339" t="str">
        <f>'اهم رويه6'!A4:G4</f>
        <v xml:space="preserve"> دوره مالی منتهی به 29 اسفند 1400</v>
      </c>
      <c r="B4" s="1339"/>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1339"/>
      <c r="AB4" s="1339"/>
      <c r="AC4" s="1339"/>
      <c r="AD4" s="1339"/>
      <c r="AE4" s="1339"/>
      <c r="AF4" s="1339"/>
      <c r="AG4" s="1339"/>
      <c r="AH4" s="1339"/>
      <c r="AI4" s="1339"/>
      <c r="AJ4" s="1339"/>
      <c r="AK4" s="1339"/>
      <c r="AL4" s="1339"/>
    </row>
    <row r="5" spans="1:38" ht="31.5" customHeight="1">
      <c r="A5" s="1180" t="s">
        <v>882</v>
      </c>
      <c r="B5" s="1180"/>
      <c r="C5" s="1180"/>
      <c r="D5" s="1180"/>
      <c r="E5" s="1180"/>
      <c r="F5" s="1180"/>
      <c r="G5" s="1180"/>
      <c r="H5" s="1180"/>
      <c r="I5" s="1180"/>
      <c r="J5" s="1180"/>
      <c r="K5" s="1180"/>
      <c r="L5" s="1180"/>
      <c r="M5" s="1180"/>
      <c r="N5" s="1180"/>
      <c r="O5" s="1180"/>
    </row>
    <row r="6" spans="1:38" ht="49.5" customHeight="1">
      <c r="B6" s="73"/>
      <c r="C6" s="9"/>
      <c r="D6" s="9"/>
      <c r="E6" s="84"/>
      <c r="F6" s="1181" t="str">
        <f>'سر برگ صفحات'!A12</f>
        <v>دوره مالی منتهی به 1400/12/29</v>
      </c>
      <c r="G6" s="1181"/>
      <c r="H6" s="1181"/>
      <c r="I6" s="21"/>
      <c r="J6" s="1181" t="str">
        <f>'سر برگ صفحات'!A5</f>
        <v>6 ماهه منتهی به 1399/06/31</v>
      </c>
      <c r="K6" s="1181"/>
      <c r="L6" s="1181"/>
      <c r="M6" s="427"/>
      <c r="N6" s="631" t="str">
        <f>'سر برگ صفحات'!A4</f>
        <v>سال 1399</v>
      </c>
      <c r="P6" s="1181" t="str">
        <f>'سر برگ صفحات'!A12</f>
        <v>دوره مالی منتهی به 1400/12/29</v>
      </c>
      <c r="Q6" s="1181"/>
      <c r="R6" s="1181"/>
      <c r="S6" s="21"/>
      <c r="T6" s="1181" t="str">
        <f>J6</f>
        <v>6 ماهه منتهی به 1399/06/31</v>
      </c>
      <c r="U6" s="1181"/>
      <c r="V6" s="1181"/>
      <c r="X6" s="631" t="str">
        <f>N6</f>
        <v>سال 1399</v>
      </c>
    </row>
    <row r="7" spans="1:38" ht="30" customHeight="1">
      <c r="B7" s="73"/>
      <c r="C7" s="9"/>
      <c r="D7" s="733" t="s">
        <v>695</v>
      </c>
      <c r="E7" s="16"/>
      <c r="F7" s="132" t="s">
        <v>31</v>
      </c>
      <c r="G7" s="21"/>
      <c r="H7" s="5" t="s">
        <v>29</v>
      </c>
      <c r="I7" s="21"/>
      <c r="J7" s="132" t="s">
        <v>31</v>
      </c>
      <c r="K7" s="21"/>
      <c r="L7" s="5" t="s">
        <v>29</v>
      </c>
      <c r="M7" s="3"/>
      <c r="N7" s="5" t="s">
        <v>29</v>
      </c>
      <c r="P7" s="132" t="s">
        <v>31</v>
      </c>
      <c r="Q7" s="21"/>
      <c r="R7" s="5" t="s">
        <v>29</v>
      </c>
      <c r="S7" s="21"/>
      <c r="T7" s="132" t="s">
        <v>31</v>
      </c>
      <c r="U7" s="21"/>
      <c r="V7" s="5" t="s">
        <v>29</v>
      </c>
      <c r="X7" s="5" t="s">
        <v>29</v>
      </c>
    </row>
    <row r="8" spans="1:38" ht="21" customHeight="1">
      <c r="B8" s="73"/>
      <c r="C8" s="9"/>
      <c r="D8" s="9"/>
      <c r="E8" s="16"/>
      <c r="F8" s="3"/>
      <c r="G8" s="21"/>
      <c r="H8" s="107" t="s">
        <v>12</v>
      </c>
      <c r="I8" s="21"/>
      <c r="J8" s="3"/>
      <c r="K8" s="80"/>
      <c r="L8" s="107" t="s">
        <v>12</v>
      </c>
      <c r="M8" s="107"/>
      <c r="N8" s="107" t="s">
        <v>12</v>
      </c>
      <c r="P8" s="3"/>
      <c r="Q8" s="21"/>
      <c r="R8" s="107" t="s">
        <v>12</v>
      </c>
      <c r="S8" s="21"/>
      <c r="T8" s="3"/>
      <c r="U8" s="80"/>
      <c r="V8" s="107" t="s">
        <v>12</v>
      </c>
      <c r="X8" s="107" t="s">
        <v>12</v>
      </c>
    </row>
    <row r="9" spans="1:38" ht="45" customHeight="1">
      <c r="B9" s="73"/>
      <c r="C9" s="149" t="s">
        <v>182</v>
      </c>
      <c r="D9" s="644" t="s">
        <v>861</v>
      </c>
      <c r="E9" s="16"/>
      <c r="F9" s="3">
        <f>H9*100/H11</f>
        <v>100</v>
      </c>
      <c r="G9" s="21"/>
      <c r="H9" s="3">
        <v>1</v>
      </c>
      <c r="I9" s="21"/>
      <c r="J9" s="3">
        <v>97</v>
      </c>
      <c r="K9" s="7"/>
      <c r="L9" s="84">
        <v>2050135</v>
      </c>
      <c r="M9" s="84"/>
      <c r="N9" s="84">
        <v>4275555</v>
      </c>
      <c r="P9" s="3">
        <f>R9*100/R11</f>
        <v>100</v>
      </c>
      <c r="Q9" s="21"/>
      <c r="R9" s="3">
        <f>R21</f>
        <v>5056337</v>
      </c>
      <c r="S9" s="21"/>
      <c r="T9" s="191" t="s">
        <v>692</v>
      </c>
      <c r="U9" s="7"/>
      <c r="V9" s="84">
        <v>2029439</v>
      </c>
      <c r="X9" s="3">
        <v>4228423</v>
      </c>
    </row>
    <row r="10" spans="1:38" ht="21" hidden="1" customHeight="1">
      <c r="B10" s="73"/>
      <c r="C10" s="149" t="s">
        <v>183</v>
      </c>
      <c r="D10" s="644" t="s">
        <v>696</v>
      </c>
      <c r="E10" s="16"/>
      <c r="F10" s="3">
        <f>H10*100/H11</f>
        <v>0</v>
      </c>
      <c r="G10" s="21"/>
      <c r="H10" s="3">
        <v>0</v>
      </c>
      <c r="I10" s="21"/>
      <c r="J10" s="3">
        <v>3</v>
      </c>
      <c r="K10" s="7"/>
      <c r="L10" s="84">
        <v>55881</v>
      </c>
      <c r="M10" s="84"/>
      <c r="N10" s="84">
        <v>0</v>
      </c>
      <c r="P10" s="191" t="s">
        <v>860</v>
      </c>
      <c r="Q10" s="21"/>
      <c r="R10" s="3">
        <v>0</v>
      </c>
      <c r="S10" s="21"/>
      <c r="T10" s="84">
        <v>3</v>
      </c>
      <c r="U10" s="7"/>
      <c r="V10" s="84">
        <v>55881</v>
      </c>
      <c r="X10" s="84">
        <v>0</v>
      </c>
    </row>
    <row r="11" spans="1:38" ht="21" customHeight="1" thickBot="1">
      <c r="B11" s="29"/>
      <c r="C11" s="75"/>
      <c r="D11" s="75"/>
      <c r="E11" s="102"/>
      <c r="F11" s="84"/>
      <c r="G11" s="80"/>
      <c r="H11" s="103">
        <f>SUM(H9:H10)</f>
        <v>1</v>
      </c>
      <c r="I11" s="80"/>
      <c r="J11" s="84"/>
      <c r="K11" s="80"/>
      <c r="L11" s="103">
        <f>SUM(L9:L10)</f>
        <v>2106016</v>
      </c>
      <c r="M11" s="84"/>
      <c r="N11" s="103">
        <f>SUM(N9:N10)</f>
        <v>4275555</v>
      </c>
      <c r="P11" s="3"/>
      <c r="Q11" s="21"/>
      <c r="R11" s="898">
        <f>R9+R10</f>
        <v>5056337</v>
      </c>
      <c r="S11" s="70"/>
      <c r="T11" s="9"/>
      <c r="U11" s="70"/>
      <c r="V11" s="898">
        <f>V9+V10</f>
        <v>2085320</v>
      </c>
      <c r="W11" s="899"/>
      <c r="X11" s="898">
        <f>X9+X10</f>
        <v>4228423</v>
      </c>
    </row>
    <row r="12" spans="1:38" ht="25.5" customHeight="1" thickTop="1">
      <c r="B12" s="73"/>
      <c r="C12" s="104"/>
      <c r="D12" s="104"/>
      <c r="E12" s="84"/>
      <c r="F12" s="1187"/>
      <c r="G12" s="1187"/>
      <c r="H12" s="1187"/>
      <c r="I12" s="1187"/>
      <c r="J12" s="1187"/>
      <c r="K12" s="1187"/>
      <c r="L12" s="1187"/>
      <c r="M12" s="21"/>
      <c r="N12" s="21"/>
      <c r="P12" s="84"/>
      <c r="Q12" s="80"/>
      <c r="R12" s="17"/>
      <c r="S12" s="17"/>
      <c r="T12" s="17"/>
      <c r="U12" s="17"/>
      <c r="V12" s="17"/>
      <c r="W12" s="17"/>
      <c r="X12" s="17"/>
    </row>
    <row r="13" spans="1:38" ht="20.25" customHeight="1">
      <c r="A13" s="1186" t="s">
        <v>691</v>
      </c>
      <c r="B13" s="1186"/>
      <c r="C13" s="1186"/>
      <c r="D13" s="1186"/>
      <c r="E13" s="1186"/>
      <c r="F13" s="1186"/>
      <c r="G13" s="1186"/>
      <c r="H13" s="1186"/>
      <c r="I13" s="1186"/>
      <c r="J13" s="1186"/>
      <c r="K13" s="1186"/>
      <c r="L13" s="1186"/>
      <c r="M13" s="1186"/>
      <c r="N13" s="1186"/>
      <c r="O13" s="1186"/>
      <c r="P13" s="1186"/>
      <c r="Q13" s="1186"/>
      <c r="R13" s="1186"/>
      <c r="S13" s="51"/>
      <c r="T13" s="51"/>
      <c r="U13" s="51"/>
      <c r="V13" s="51"/>
      <c r="W13" s="51"/>
      <c r="X13" s="51"/>
    </row>
    <row r="14" spans="1:38" ht="12" hidden="1" customHeight="1" thickBot="1">
      <c r="A14" s="307"/>
      <c r="B14" s="307"/>
      <c r="C14" s="307"/>
      <c r="D14" s="307"/>
      <c r="E14" s="307"/>
      <c r="F14" s="1182" t="s">
        <v>180</v>
      </c>
      <c r="G14" s="1182"/>
      <c r="H14" s="1182"/>
      <c r="I14" s="1182"/>
      <c r="J14" s="1182"/>
      <c r="K14" s="1182"/>
      <c r="L14" s="1182"/>
      <c r="M14" s="1182"/>
      <c r="N14" s="1182"/>
      <c r="O14" s="307"/>
      <c r="P14" s="1182" t="s">
        <v>307</v>
      </c>
      <c r="Q14" s="1182"/>
      <c r="R14" s="1182"/>
      <c r="S14" s="1182"/>
      <c r="T14" s="1182"/>
      <c r="U14" s="1182"/>
      <c r="V14" s="1182"/>
      <c r="W14" s="1182"/>
      <c r="X14" s="1182"/>
    </row>
    <row r="15" spans="1:38" ht="54.4" customHeight="1">
      <c r="B15" s="73"/>
      <c r="C15" s="9"/>
      <c r="D15" s="9"/>
      <c r="E15" s="84"/>
      <c r="F15" s="1181" t="str">
        <f>'سر برگ صفحات'!A12</f>
        <v>دوره مالی منتهی به 1400/12/29</v>
      </c>
      <c r="G15" s="1181"/>
      <c r="H15" s="1181"/>
      <c r="I15" s="21"/>
      <c r="J15" s="1188" t="str">
        <f>J6</f>
        <v>6 ماهه منتهی به 1399/06/31</v>
      </c>
      <c r="K15" s="1188"/>
      <c r="L15" s="1188"/>
      <c r="M15" s="427"/>
      <c r="N15" s="428" t="str">
        <f>N6</f>
        <v>سال 1399</v>
      </c>
      <c r="P15" s="1181" t="str">
        <f>'سر برگ صفحات'!A12</f>
        <v>دوره مالی منتهی به 1400/12/29</v>
      </c>
      <c r="Q15" s="1181"/>
      <c r="R15" s="1181"/>
      <c r="S15" s="21"/>
      <c r="T15" s="1181" t="str">
        <f>T6</f>
        <v>6 ماهه منتهی به 1399/06/31</v>
      </c>
      <c r="U15" s="1181"/>
      <c r="V15" s="1181"/>
      <c r="X15" s="640" t="str">
        <f>X6</f>
        <v>سال 1399</v>
      </c>
    </row>
    <row r="16" spans="1:38" ht="27" customHeight="1">
      <c r="B16" s="73"/>
      <c r="C16" s="9"/>
      <c r="D16" s="9"/>
      <c r="E16" s="16"/>
      <c r="F16" s="571" t="s">
        <v>31</v>
      </c>
      <c r="G16" s="131"/>
      <c r="H16" s="132" t="s">
        <v>30</v>
      </c>
      <c r="I16" s="131"/>
      <c r="J16" s="886" t="s">
        <v>31</v>
      </c>
      <c r="K16" s="887"/>
      <c r="L16" s="886" t="s">
        <v>30</v>
      </c>
      <c r="M16" s="135"/>
      <c r="N16" s="132" t="s">
        <v>30</v>
      </c>
      <c r="P16" s="132" t="s">
        <v>31</v>
      </c>
      <c r="Q16" s="131"/>
      <c r="R16" s="132" t="s">
        <v>30</v>
      </c>
      <c r="S16" s="131"/>
      <c r="T16" s="886" t="s">
        <v>31</v>
      </c>
      <c r="U16" s="887"/>
      <c r="V16" s="886" t="s">
        <v>30</v>
      </c>
      <c r="X16" s="132" t="s">
        <v>30</v>
      </c>
    </row>
    <row r="17" spans="1:38" ht="21" customHeight="1">
      <c r="B17" s="73"/>
      <c r="C17" s="9"/>
      <c r="D17" s="9"/>
      <c r="E17" s="16"/>
      <c r="F17" s="3"/>
      <c r="G17" s="21"/>
      <c r="H17" s="107" t="s">
        <v>12</v>
      </c>
      <c r="I17" s="21"/>
      <c r="J17" s="888"/>
      <c r="K17" s="889"/>
      <c r="L17" s="890" t="s">
        <v>12</v>
      </c>
      <c r="M17" s="107"/>
      <c r="N17" s="107" t="s">
        <v>12</v>
      </c>
      <c r="P17" s="3"/>
      <c r="Q17" s="21"/>
      <c r="R17" s="107" t="s">
        <v>12</v>
      </c>
      <c r="S17" s="21"/>
      <c r="T17" s="888"/>
      <c r="U17" s="889"/>
      <c r="V17" s="890" t="s">
        <v>12</v>
      </c>
      <c r="W17" s="51"/>
      <c r="X17" s="107" t="s">
        <v>12</v>
      </c>
    </row>
    <row r="18" spans="1:38" ht="24" customHeight="1">
      <c r="B18" s="73"/>
      <c r="C18" s="110" t="s">
        <v>32</v>
      </c>
      <c r="D18" s="110"/>
      <c r="E18" s="16"/>
      <c r="F18" s="3">
        <f>H18*100/H21</f>
        <v>33.333333333333336</v>
      </c>
      <c r="G18" s="21"/>
      <c r="H18" s="3">
        <v>1</v>
      </c>
      <c r="I18" s="21"/>
      <c r="J18" s="891">
        <v>95</v>
      </c>
      <c r="K18" s="889"/>
      <c r="L18" s="892">
        <v>2011634</v>
      </c>
      <c r="M18" s="3"/>
      <c r="N18" s="3">
        <v>4075671</v>
      </c>
      <c r="P18" s="191" t="s">
        <v>578</v>
      </c>
      <c r="Q18" s="21"/>
      <c r="R18" s="3">
        <v>5025972</v>
      </c>
      <c r="S18" s="21"/>
      <c r="T18" s="895" t="s">
        <v>693</v>
      </c>
      <c r="U18" s="889"/>
      <c r="V18" s="892">
        <v>1989937</v>
      </c>
      <c r="W18" s="51"/>
      <c r="X18" s="84">
        <v>4075671</v>
      </c>
    </row>
    <row r="19" spans="1:38" ht="24" customHeight="1">
      <c r="B19" s="73"/>
      <c r="C19" s="110" t="s">
        <v>184</v>
      </c>
      <c r="D19" s="110"/>
      <c r="E19" s="16"/>
      <c r="F19" s="569">
        <f>H19*100/H21</f>
        <v>33.333333333333336</v>
      </c>
      <c r="G19" s="21"/>
      <c r="H19" s="3">
        <v>1</v>
      </c>
      <c r="I19" s="21"/>
      <c r="J19" s="891"/>
      <c r="K19" s="889"/>
      <c r="L19" s="892">
        <v>0</v>
      </c>
      <c r="M19" s="3"/>
      <c r="N19" s="3">
        <v>0</v>
      </c>
      <c r="P19" s="191" t="s">
        <v>579</v>
      </c>
      <c r="Q19" s="21"/>
      <c r="R19" s="3">
        <v>3205</v>
      </c>
      <c r="S19" s="21"/>
      <c r="T19" s="895" t="s">
        <v>694</v>
      </c>
      <c r="U19" s="889"/>
      <c r="V19" s="892">
        <v>5018</v>
      </c>
      <c r="W19" s="51"/>
      <c r="X19" s="84">
        <v>11450</v>
      </c>
    </row>
    <row r="20" spans="1:38" ht="24" customHeight="1">
      <c r="B20" s="73"/>
      <c r="C20" s="110" t="s">
        <v>33</v>
      </c>
      <c r="D20" s="110"/>
      <c r="E20" s="16"/>
      <c r="F20" s="3">
        <f>H20*100/H21</f>
        <v>33.333333333333336</v>
      </c>
      <c r="G20" s="21"/>
      <c r="H20" s="109">
        <v>1</v>
      </c>
      <c r="I20" s="21"/>
      <c r="J20" s="891">
        <v>5</v>
      </c>
      <c r="K20" s="889"/>
      <c r="L20" s="893">
        <v>94382</v>
      </c>
      <c r="M20" s="3"/>
      <c r="N20" s="109">
        <v>199884</v>
      </c>
      <c r="P20" s="191" t="s">
        <v>580</v>
      </c>
      <c r="Q20" s="21"/>
      <c r="R20" s="109">
        <v>27160</v>
      </c>
      <c r="S20" s="21"/>
      <c r="T20" s="895" t="s">
        <v>473</v>
      </c>
      <c r="U20" s="889"/>
      <c r="V20" s="893">
        <v>90365</v>
      </c>
      <c r="W20" s="51"/>
      <c r="X20" s="74">
        <f>145406-4104</f>
        <v>141302</v>
      </c>
    </row>
    <row r="21" spans="1:38" ht="21" customHeight="1" thickBot="1">
      <c r="B21" s="73"/>
      <c r="C21" s="9"/>
      <c r="D21" s="9"/>
      <c r="E21" s="16"/>
      <c r="F21" s="912"/>
      <c r="G21" s="21"/>
      <c r="H21" s="6">
        <f>SUM(H18:H20)</f>
        <v>3</v>
      </c>
      <c r="I21" s="21"/>
      <c r="J21" s="888"/>
      <c r="K21" s="889"/>
      <c r="L21" s="894">
        <f>SUM(L18:L20)</f>
        <v>2106016</v>
      </c>
      <c r="M21" s="3"/>
      <c r="N21" s="911">
        <f>SUM(N18:N20)</f>
        <v>4275555</v>
      </c>
      <c r="P21" s="3"/>
      <c r="Q21" s="21"/>
      <c r="R21" s="6">
        <f>SUM(R18:R20)</f>
        <v>5056337</v>
      </c>
      <c r="S21" s="21"/>
      <c r="T21" s="888"/>
      <c r="U21" s="889"/>
      <c r="V21" s="894">
        <f>SUM(V18:V20)</f>
        <v>2085320</v>
      </c>
      <c r="W21" s="51"/>
      <c r="X21" s="6">
        <f>SUM(X18:X20)</f>
        <v>4228423</v>
      </c>
    </row>
    <row r="22" spans="1:38" ht="21" customHeight="1" thickTop="1">
      <c r="B22" s="73"/>
      <c r="C22" s="9"/>
      <c r="D22" s="9"/>
      <c r="E22" s="16"/>
      <c r="F22" s="3"/>
      <c r="G22" s="21"/>
      <c r="H22" s="3"/>
      <c r="I22" s="21"/>
      <c r="J22" s="3"/>
      <c r="K22" s="21"/>
      <c r="L22" s="3"/>
      <c r="M22" s="3"/>
      <c r="N22" s="3"/>
      <c r="P22" s="51"/>
      <c r="Q22" s="51"/>
      <c r="R22" s="51"/>
      <c r="S22" s="51"/>
      <c r="T22" s="51"/>
      <c r="U22" s="51"/>
      <c r="V22" s="51"/>
      <c r="W22" s="51"/>
      <c r="X22" s="17"/>
    </row>
    <row r="23" spans="1:38" ht="19.5">
      <c r="A23" s="1186" t="s">
        <v>894</v>
      </c>
      <c r="B23" s="1186"/>
      <c r="C23" s="1186"/>
      <c r="D23" s="1186"/>
      <c r="E23" s="1186"/>
      <c r="F23" s="1186"/>
      <c r="G23" s="1186"/>
      <c r="H23" s="1186"/>
      <c r="I23" s="1186"/>
      <c r="J23" s="1186"/>
      <c r="K23" s="1186"/>
      <c r="L23" s="1186"/>
      <c r="M23" s="1186"/>
      <c r="N23" s="1186"/>
      <c r="O23" s="1186"/>
      <c r="P23" s="1186"/>
      <c r="Q23" s="1186"/>
      <c r="R23" s="1186"/>
      <c r="S23" s="1186"/>
      <c r="T23" s="1186"/>
      <c r="U23" s="1186"/>
      <c r="V23" s="1186"/>
      <c r="W23" s="1186"/>
      <c r="X23" s="1186"/>
    </row>
    <row r="24" spans="1:38" ht="2.25" customHeight="1" thickBot="1">
      <c r="B24" s="73"/>
      <c r="C24" s="9"/>
      <c r="D24" s="9"/>
      <c r="E24" s="16"/>
      <c r="F24" s="3"/>
      <c r="G24" s="21"/>
      <c r="H24" s="3"/>
      <c r="I24" s="21"/>
      <c r="J24" s="3"/>
      <c r="K24" s="21"/>
      <c r="L24" s="3"/>
      <c r="M24" s="3"/>
      <c r="N24" s="3"/>
      <c r="P24" s="51"/>
      <c r="Q24" s="51"/>
      <c r="R24" s="51"/>
      <c r="S24" s="51"/>
      <c r="T24" s="51"/>
      <c r="U24" s="51"/>
      <c r="V24" s="51"/>
      <c r="W24" s="51"/>
      <c r="X24" s="51"/>
    </row>
    <row r="25" spans="1:38" ht="22.5" customHeight="1" thickBot="1">
      <c r="B25" s="73"/>
      <c r="C25" s="1177"/>
      <c r="D25" s="1178"/>
      <c r="E25" s="1178"/>
      <c r="F25" s="1178"/>
      <c r="G25" s="1178"/>
      <c r="H25" s="1178"/>
      <c r="I25" s="1178"/>
      <c r="J25" s="1178"/>
      <c r="K25" s="1178"/>
      <c r="L25" s="1178"/>
      <c r="M25" s="1178"/>
      <c r="N25" s="1178"/>
      <c r="O25" s="1178"/>
      <c r="P25" s="1179"/>
      <c r="Q25" s="441"/>
      <c r="R25" s="1177" t="str">
        <f>'سر برگ صفحات'!A12</f>
        <v>دوره مالی منتهی به 1400/12/29</v>
      </c>
      <c r="S25" s="1178"/>
      <c r="T25" s="1178"/>
      <c r="U25" s="1178"/>
      <c r="V25" s="1178"/>
      <c r="W25" s="1178"/>
      <c r="X25" s="1178"/>
      <c r="Y25" s="1178"/>
      <c r="Z25" s="1178"/>
      <c r="AA25" s="1178"/>
      <c r="AB25" s="1178"/>
      <c r="AC25" s="1178"/>
      <c r="AD25" s="1178"/>
      <c r="AE25" s="1178"/>
      <c r="AF25" s="1178"/>
      <c r="AG25" s="1178"/>
      <c r="AH25" s="1179"/>
      <c r="AI25" s="641"/>
      <c r="AJ25" s="197" t="str">
        <f>'سر برگ صفحات'!A13</f>
        <v xml:space="preserve"> 6 ماهه منتهی به 1399/06/31</v>
      </c>
      <c r="AK25" s="641"/>
      <c r="AL25" s="197" t="str">
        <f>'سر برگ صفحات'!A4</f>
        <v>سال 1399</v>
      </c>
    </row>
    <row r="26" spans="1:38" ht="34.5" customHeight="1" thickBot="1">
      <c r="B26" s="73"/>
      <c r="C26" s="1177" t="s">
        <v>235</v>
      </c>
      <c r="D26" s="1178"/>
      <c r="E26" s="1178"/>
      <c r="F26" s="1178"/>
      <c r="G26" s="1178"/>
      <c r="H26" s="1178"/>
      <c r="I26" s="1178"/>
      <c r="J26" s="1178"/>
      <c r="K26" s="1178"/>
      <c r="L26" s="1178"/>
      <c r="M26" s="1178"/>
      <c r="N26" s="1178"/>
      <c r="O26" s="1178"/>
      <c r="P26" s="1179"/>
      <c r="Q26" s="134"/>
      <c r="R26" s="425" t="s">
        <v>236</v>
      </c>
      <c r="S26" s="134"/>
      <c r="T26" s="17"/>
      <c r="U26" s="17"/>
      <c r="V26" s="17"/>
      <c r="W26" s="17"/>
      <c r="X26" s="425" t="s">
        <v>40</v>
      </c>
      <c r="Y26" s="134"/>
      <c r="Z26" s="425" t="s">
        <v>237</v>
      </c>
      <c r="AA26" s="426"/>
      <c r="AB26" s="425" t="s">
        <v>238</v>
      </c>
      <c r="AC26" s="424"/>
      <c r="AH26" s="425" t="s">
        <v>239</v>
      </c>
      <c r="AI26" s="642"/>
      <c r="AJ26" s="425" t="s">
        <v>239</v>
      </c>
      <c r="AK26" s="142"/>
      <c r="AL26" s="938" t="s">
        <v>239</v>
      </c>
    </row>
    <row r="27" spans="1:38" ht="18.75" thickBot="1">
      <c r="B27" s="73"/>
      <c r="C27" s="1173" t="s">
        <v>1012</v>
      </c>
      <c r="D27" s="1174"/>
      <c r="E27" s="1174"/>
      <c r="F27" s="1174"/>
      <c r="G27" s="1174"/>
      <c r="H27" s="1174"/>
      <c r="I27" s="1174"/>
      <c r="J27" s="1174"/>
      <c r="K27" s="1174"/>
      <c r="L27" s="1174"/>
      <c r="M27" s="1174"/>
      <c r="N27" s="1174"/>
      <c r="O27" s="1174"/>
      <c r="P27" s="1175"/>
      <c r="Q27" s="53"/>
      <c r="R27" s="896">
        <v>4026483</v>
      </c>
      <c r="S27" s="53"/>
      <c r="T27" s="17"/>
      <c r="U27" s="17"/>
      <c r="V27" s="17"/>
      <c r="W27" s="17"/>
      <c r="X27" s="896">
        <v>17508</v>
      </c>
      <c r="Y27" s="53"/>
      <c r="Z27" s="570">
        <f>R27+X27</f>
        <v>4043991</v>
      </c>
      <c r="AA27" s="430"/>
      <c r="AB27" s="896">
        <v>4110925</v>
      </c>
      <c r="AC27" s="431"/>
      <c r="AH27" s="896">
        <f>AB27-Z27</f>
        <v>66934</v>
      </c>
      <c r="AI27" s="643"/>
      <c r="AJ27" s="439">
        <v>-26693</v>
      </c>
      <c r="AK27" s="105"/>
      <c r="AL27" s="439">
        <v>-26180</v>
      </c>
    </row>
    <row r="28" spans="1:38" ht="21" customHeight="1" thickBot="1">
      <c r="B28" s="73"/>
      <c r="C28" s="1183" t="s">
        <v>1013</v>
      </c>
      <c r="D28" s="1184"/>
      <c r="E28" s="1184"/>
      <c r="F28" s="1184"/>
      <c r="G28" s="1184"/>
      <c r="H28" s="1184"/>
      <c r="I28" s="1184"/>
      <c r="J28" s="1184"/>
      <c r="K28" s="1184"/>
      <c r="L28" s="1184"/>
      <c r="M28" s="1184"/>
      <c r="N28" s="1184"/>
      <c r="O28" s="1184"/>
      <c r="P28" s="1185"/>
      <c r="Q28" s="53"/>
      <c r="R28" s="896">
        <v>110199</v>
      </c>
      <c r="S28" s="53"/>
      <c r="T28" s="17"/>
      <c r="U28" s="17"/>
      <c r="V28" s="17"/>
      <c r="W28" s="17"/>
      <c r="X28" s="896">
        <v>46525</v>
      </c>
      <c r="Y28" s="53"/>
      <c r="Z28" s="570">
        <f>R28+X28</f>
        <v>156724</v>
      </c>
      <c r="AA28" s="430"/>
      <c r="AB28" s="896">
        <v>169003</v>
      </c>
      <c r="AC28" s="431"/>
      <c r="AH28" s="896">
        <f>AB28-Z28</f>
        <v>12279</v>
      </c>
      <c r="AI28" s="643"/>
      <c r="AJ28" s="439">
        <v>-9506</v>
      </c>
      <c r="AK28" s="105"/>
      <c r="AL28" s="439">
        <v>-45937</v>
      </c>
    </row>
    <row r="29" spans="1:38" ht="18.75" thickBot="1">
      <c r="B29" s="73"/>
      <c r="C29" s="1173" t="s">
        <v>1014</v>
      </c>
      <c r="D29" s="1174"/>
      <c r="E29" s="1174"/>
      <c r="F29" s="1174"/>
      <c r="G29" s="1174"/>
      <c r="H29" s="1174"/>
      <c r="I29" s="1174"/>
      <c r="J29" s="1174"/>
      <c r="K29" s="1174"/>
      <c r="L29" s="1174"/>
      <c r="M29" s="1174"/>
      <c r="N29" s="1174"/>
      <c r="O29" s="1174"/>
      <c r="P29" s="1175"/>
      <c r="Q29" s="53"/>
      <c r="R29" s="896">
        <v>716930</v>
      </c>
      <c r="S29" s="53"/>
      <c r="T29" s="17"/>
      <c r="U29" s="17"/>
      <c r="V29" s="17"/>
      <c r="W29" s="17"/>
      <c r="X29" s="896">
        <v>24674</v>
      </c>
      <c r="Y29" s="53"/>
      <c r="Z29" s="570">
        <f>R29+X29</f>
        <v>741604</v>
      </c>
      <c r="AA29" s="430"/>
      <c r="AB29" s="896">
        <v>776409</v>
      </c>
      <c r="AC29" s="431"/>
      <c r="AH29" s="896">
        <f>AB29-Z29</f>
        <v>34805</v>
      </c>
      <c r="AI29" s="643"/>
      <c r="AJ29" s="438">
        <v>7259</v>
      </c>
      <c r="AK29" s="105"/>
      <c r="AL29" s="439">
        <v>62145</v>
      </c>
    </row>
    <row r="30" spans="1:38" ht="18.75" thickBot="1">
      <c r="B30" s="73"/>
      <c r="C30" s="1177" t="s">
        <v>240</v>
      </c>
      <c r="D30" s="1178"/>
      <c r="E30" s="1178"/>
      <c r="F30" s="1178"/>
      <c r="G30" s="1178"/>
      <c r="H30" s="1178"/>
      <c r="I30" s="1178"/>
      <c r="J30" s="1178"/>
      <c r="K30" s="1178"/>
      <c r="L30" s="1178"/>
      <c r="M30" s="1178"/>
      <c r="N30" s="1178"/>
      <c r="O30" s="1178"/>
      <c r="P30" s="1179"/>
      <c r="Q30" s="53"/>
      <c r="R30" s="897">
        <f>SUM(R27:R29)</f>
        <v>4853612</v>
      </c>
      <c r="S30" s="17"/>
      <c r="T30" s="17"/>
      <c r="U30" s="17"/>
      <c r="V30" s="17"/>
      <c r="W30" s="17"/>
      <c r="X30" s="897">
        <f>SUM(X27:X29)</f>
        <v>88707</v>
      </c>
      <c r="Z30" s="572">
        <f>SUM(Z27:Z29)</f>
        <v>4942319</v>
      </c>
      <c r="AA30" s="433"/>
      <c r="AB30" s="897">
        <f>SUM(AB27:AB29)</f>
        <v>5056337</v>
      </c>
      <c r="AC30" s="431"/>
      <c r="AH30" s="897">
        <f>SUM(AH27:AH29)</f>
        <v>114018</v>
      </c>
      <c r="AI30" s="643"/>
      <c r="AJ30" s="439">
        <f>SUM(AJ27:AJ29)</f>
        <v>-28940</v>
      </c>
      <c r="AK30" s="105"/>
      <c r="AL30" s="439">
        <f>SUM(AL27:AL29)</f>
        <v>-9972</v>
      </c>
    </row>
    <row r="31" spans="1:38" ht="18.75" hidden="1" thickBot="1">
      <c r="B31" s="73"/>
      <c r="C31" s="1189" t="s">
        <v>547</v>
      </c>
      <c r="D31" s="1190"/>
      <c r="E31" s="1190"/>
      <c r="F31" s="1191"/>
      <c r="G31" s="53"/>
      <c r="H31" s="432"/>
      <c r="I31" s="53"/>
      <c r="J31" s="432"/>
      <c r="K31" s="53"/>
      <c r="L31" s="432"/>
      <c r="M31" s="433"/>
      <c r="N31" s="439"/>
      <c r="O31" s="431"/>
      <c r="P31" s="439">
        <v>-27005</v>
      </c>
      <c r="Q31" s="105"/>
      <c r="R31" s="439"/>
      <c r="S31" s="105"/>
      <c r="T31" s="439"/>
      <c r="U31" s="105"/>
      <c r="V31" s="439"/>
      <c r="W31" s="51"/>
      <c r="X31" s="51"/>
    </row>
    <row r="32" spans="1:38" ht="18.75" hidden="1" thickBot="1">
      <c r="B32" s="73"/>
      <c r="C32" s="1189" t="s">
        <v>241</v>
      </c>
      <c r="D32" s="1190"/>
      <c r="E32" s="1190"/>
      <c r="F32" s="1191"/>
      <c r="G32" s="53"/>
      <c r="H32" s="429"/>
      <c r="I32" s="53"/>
      <c r="J32" s="429"/>
      <c r="K32" s="53"/>
      <c r="L32" s="429"/>
      <c r="M32" s="430"/>
      <c r="N32" s="439"/>
      <c r="O32" s="431"/>
      <c r="P32" s="439" t="e">
        <f>-'8'!#REF!</f>
        <v>#REF!</v>
      </c>
      <c r="Q32" s="105"/>
      <c r="R32" s="439"/>
      <c r="S32" s="105"/>
      <c r="T32" s="439">
        <v>-41495</v>
      </c>
      <c r="U32" s="105"/>
      <c r="V32" s="439">
        <v>-18284</v>
      </c>
      <c r="W32" s="51"/>
      <c r="X32" s="51"/>
    </row>
    <row r="33" spans="1:42" ht="18.75" hidden="1" thickBot="1">
      <c r="B33" s="73"/>
      <c r="C33" s="1189" t="s">
        <v>240</v>
      </c>
      <c r="D33" s="1190"/>
      <c r="E33" s="1190"/>
      <c r="F33" s="1191"/>
      <c r="G33" s="434"/>
      <c r="H33" s="429"/>
      <c r="I33" s="434"/>
      <c r="J33" s="429"/>
      <c r="K33" s="434"/>
      <c r="L33" s="429"/>
      <c r="M33" s="435"/>
      <c r="N33" s="439"/>
      <c r="O33" s="436"/>
      <c r="P33" s="439" t="e">
        <f>SUM(P30:P32)</f>
        <v>#REF!</v>
      </c>
      <c r="Q33" s="437"/>
      <c r="R33" s="439"/>
      <c r="S33" s="437"/>
      <c r="T33" s="440">
        <f>SUM(T30:T32)</f>
        <v>-41495</v>
      </c>
      <c r="U33" s="437"/>
      <c r="V33" s="439">
        <f>SUM(V31:V32)</f>
        <v>-18284</v>
      </c>
      <c r="W33" s="51"/>
      <c r="X33" s="51"/>
    </row>
    <row r="34" spans="1:42" ht="6.75" customHeight="1">
      <c r="B34" s="73"/>
      <c r="C34" s="430"/>
      <c r="D34" s="430"/>
      <c r="E34" s="430"/>
      <c r="F34" s="430"/>
      <c r="G34" s="53"/>
      <c r="H34" s="430"/>
      <c r="I34" s="53"/>
      <c r="J34" s="430"/>
      <c r="K34" s="53"/>
      <c r="L34" s="430"/>
      <c r="M34" s="430"/>
      <c r="N34" s="102"/>
      <c r="O34" s="431"/>
      <c r="P34" s="102"/>
      <c r="Q34" s="105"/>
      <c r="R34" s="102"/>
      <c r="S34" s="105"/>
      <c r="T34" s="831"/>
      <c r="U34" s="105"/>
      <c r="V34" s="102"/>
      <c r="W34" s="51"/>
      <c r="X34" s="51"/>
    </row>
    <row r="35" spans="1:42" ht="38.25" customHeight="1">
      <c r="A35" s="1192" t="s">
        <v>1015</v>
      </c>
      <c r="B35" s="1192"/>
      <c r="C35" s="1192"/>
      <c r="D35" s="1192"/>
      <c r="E35" s="1192"/>
      <c r="F35" s="1192"/>
      <c r="G35" s="1192"/>
      <c r="H35" s="1192"/>
      <c r="I35" s="1192"/>
      <c r="J35" s="1192"/>
      <c r="K35" s="1192"/>
      <c r="L35" s="1192"/>
      <c r="M35" s="1192"/>
      <c r="N35" s="1192"/>
      <c r="O35" s="1192"/>
      <c r="P35" s="1192"/>
      <c r="Q35" s="1192"/>
      <c r="R35" s="1192"/>
      <c r="S35" s="1192"/>
      <c r="T35" s="1192"/>
      <c r="U35" s="1192"/>
      <c r="V35" s="1192"/>
      <c r="W35" s="1192"/>
      <c r="X35" s="1192"/>
      <c r="Y35" s="1192"/>
      <c r="Z35" s="1192"/>
      <c r="AA35" s="1192"/>
      <c r="AB35" s="1192"/>
      <c r="AC35" s="1192"/>
      <c r="AD35" s="1192"/>
      <c r="AE35" s="1192"/>
      <c r="AF35" s="1192"/>
      <c r="AG35" s="1192"/>
      <c r="AH35" s="1192"/>
      <c r="AI35" s="1192"/>
      <c r="AJ35" s="1192"/>
      <c r="AK35" s="1192"/>
      <c r="AL35" s="1192"/>
      <c r="AP35" s="17">
        <f>5066000+سودوزيان!E10+سودوزيان!E12</f>
        <v>80630</v>
      </c>
    </row>
    <row r="36" spans="1:42" ht="19.5">
      <c r="A36" s="1129">
        <v>12</v>
      </c>
      <c r="B36" s="1129"/>
      <c r="C36" s="1129"/>
      <c r="D36" s="1129"/>
      <c r="E36" s="1129"/>
      <c r="F36" s="1129"/>
      <c r="G36" s="1129"/>
      <c r="H36" s="1129"/>
      <c r="I36" s="1129"/>
      <c r="J36" s="1129"/>
      <c r="K36" s="1129"/>
      <c r="L36" s="1129"/>
      <c r="M36" s="1129"/>
      <c r="N36" s="1129"/>
      <c r="O36" s="1129"/>
      <c r="P36" s="1129"/>
      <c r="Q36" s="1129"/>
      <c r="R36" s="1129"/>
      <c r="S36" s="1129"/>
      <c r="T36" s="1129"/>
      <c r="U36" s="1129"/>
      <c r="V36" s="1129"/>
      <c r="W36" s="1129"/>
      <c r="X36" s="1129"/>
      <c r="Y36" s="1129"/>
      <c r="Z36" s="1129"/>
      <c r="AA36" s="1129"/>
      <c r="AB36" s="1129"/>
      <c r="AC36" s="1129"/>
      <c r="AD36" s="1129"/>
      <c r="AE36" s="1129"/>
      <c r="AF36" s="1129"/>
      <c r="AG36" s="1129"/>
      <c r="AH36" s="1129"/>
      <c r="AI36" s="1129"/>
      <c r="AJ36" s="1129"/>
      <c r="AK36" s="1129"/>
      <c r="AL36" s="1129"/>
    </row>
    <row r="38" spans="1:42">
      <c r="B38" s="17"/>
      <c r="F38" s="106" t="e">
        <f>#REF!+#REF!</f>
        <v>#REF!</v>
      </c>
      <c r="G38" s="130"/>
      <c r="H38" s="106"/>
      <c r="J38" s="106">
        <v>3761784</v>
      </c>
      <c r="K38" s="17"/>
      <c r="L38" s="17"/>
      <c r="M38" s="17"/>
      <c r="N38" s="17"/>
      <c r="O38" s="17"/>
      <c r="P38" s="17"/>
      <c r="Q38" s="17"/>
      <c r="R38" s="17"/>
      <c r="S38" s="17"/>
      <c r="T38" s="17"/>
      <c r="U38" s="17"/>
      <c r="V38" s="17"/>
      <c r="W38" s="17"/>
      <c r="X38" s="17"/>
    </row>
    <row r="39" spans="1:42">
      <c r="B39" s="17"/>
      <c r="F39" s="106">
        <f>6738067</f>
        <v>6738067</v>
      </c>
      <c r="G39" s="130"/>
      <c r="H39" s="106"/>
      <c r="J39" s="52" t="e">
        <f>#REF!-J38</f>
        <v>#REF!</v>
      </c>
      <c r="K39" s="17"/>
      <c r="L39" s="17"/>
      <c r="M39" s="17"/>
      <c r="N39" s="17"/>
      <c r="O39" s="17"/>
      <c r="P39" s="17"/>
      <c r="Q39" s="17"/>
      <c r="R39" s="17"/>
      <c r="S39" s="17"/>
      <c r="T39" s="17"/>
      <c r="U39" s="17"/>
      <c r="V39" s="17"/>
      <c r="W39" s="17"/>
      <c r="X39" s="17"/>
    </row>
    <row r="40" spans="1:42">
      <c r="B40" s="17"/>
      <c r="F40" s="106" t="e">
        <f>F38-F39</f>
        <v>#REF!</v>
      </c>
      <c r="G40" s="130"/>
      <c r="H40" s="106"/>
      <c r="K40" s="17"/>
      <c r="L40" s="17"/>
      <c r="M40" s="17"/>
      <c r="N40" s="17"/>
      <c r="O40" s="17"/>
      <c r="P40" s="17"/>
      <c r="Q40" s="17"/>
      <c r="R40" s="17"/>
      <c r="S40" s="17"/>
      <c r="T40" s="17"/>
      <c r="U40" s="17"/>
      <c r="V40" s="17"/>
      <c r="W40" s="17"/>
      <c r="X40" s="17"/>
    </row>
    <row r="41" spans="1:42">
      <c r="B41" s="17"/>
      <c r="F41" s="106"/>
      <c r="G41" s="130"/>
      <c r="H41" s="106"/>
      <c r="K41" s="17"/>
      <c r="L41" s="17"/>
      <c r="M41" s="17"/>
      <c r="N41" s="17"/>
      <c r="O41" s="17"/>
      <c r="P41" s="17"/>
      <c r="Q41" s="17"/>
      <c r="R41" s="17"/>
      <c r="S41" s="17"/>
      <c r="T41" s="17"/>
      <c r="U41" s="17"/>
      <c r="V41" s="17"/>
      <c r="W41" s="17"/>
      <c r="X41" s="17"/>
    </row>
  </sheetData>
  <mergeCells count="30">
    <mergeCell ref="F12:L12"/>
    <mergeCell ref="F6:H6"/>
    <mergeCell ref="J6:L6"/>
    <mergeCell ref="F15:H15"/>
    <mergeCell ref="J15:L15"/>
    <mergeCell ref="C33:F33"/>
    <mergeCell ref="C32:F32"/>
    <mergeCell ref="C31:F31"/>
    <mergeCell ref="F14:N14"/>
    <mergeCell ref="A35:AL35"/>
    <mergeCell ref="A36:AL36"/>
    <mergeCell ref="C30:P30"/>
    <mergeCell ref="C26:P26"/>
    <mergeCell ref="A23:X23"/>
    <mergeCell ref="C27:P27"/>
    <mergeCell ref="C29:P29"/>
    <mergeCell ref="A1:AL1"/>
    <mergeCell ref="A2:AL2"/>
    <mergeCell ref="A3:AL3"/>
    <mergeCell ref="A4:AL4"/>
    <mergeCell ref="R25:AH25"/>
    <mergeCell ref="C25:P25"/>
    <mergeCell ref="A5:O5"/>
    <mergeCell ref="P6:R6"/>
    <mergeCell ref="T6:V6"/>
    <mergeCell ref="P15:R15"/>
    <mergeCell ref="T15:V15"/>
    <mergeCell ref="P14:X14"/>
    <mergeCell ref="C28:P28"/>
    <mergeCell ref="A13:R13"/>
  </mergeCells>
  <conditionalFormatting sqref="F9:K10 G17 I17 G18:I21 K17:K21 Q18:R21 S19:S21 U19:U21 M18:M21">
    <cfRule type="cellIs" dxfId="15" priority="34" stopIfTrue="1" operator="lessThan">
      <formula>0</formula>
    </cfRule>
  </conditionalFormatting>
  <conditionalFormatting sqref="P11:Q11 Q9:S10 U9:U10">
    <cfRule type="cellIs" dxfId="14" priority="26" stopIfTrue="1" operator="lessThan">
      <formula>0</formula>
    </cfRule>
  </conditionalFormatting>
  <conditionalFormatting sqref="Q17 U17:U18 S17:S18">
    <cfRule type="cellIs" dxfId="13" priority="24" stopIfTrue="1" operator="lessThan">
      <formula>0</formula>
    </cfRule>
  </conditionalFormatting>
  <conditionalFormatting sqref="F17:F21">
    <cfRule type="cellIs" dxfId="12" priority="16" stopIfTrue="1" operator="lessThan">
      <formula>0</formula>
    </cfRule>
  </conditionalFormatting>
  <conditionalFormatting sqref="J17:J21">
    <cfRule type="cellIs" dxfId="11" priority="15" stopIfTrue="1" operator="lessThan">
      <formula>0</formula>
    </cfRule>
  </conditionalFormatting>
  <conditionalFormatting sqref="P17:P18 P21">
    <cfRule type="cellIs" dxfId="10" priority="14" stopIfTrue="1" operator="lessThan">
      <formula>0</formula>
    </cfRule>
  </conditionalFormatting>
  <conditionalFormatting sqref="T17:T21">
    <cfRule type="cellIs" dxfId="9" priority="13" stopIfTrue="1" operator="lessThan">
      <formula>0</formula>
    </cfRule>
  </conditionalFormatting>
  <conditionalFormatting sqref="P10">
    <cfRule type="cellIs" dxfId="8" priority="10" stopIfTrue="1" operator="lessThan">
      <formula>0</formula>
    </cfRule>
  </conditionalFormatting>
  <conditionalFormatting sqref="T9">
    <cfRule type="cellIs" dxfId="7" priority="9" stopIfTrue="1" operator="lessThan">
      <formula>0</formula>
    </cfRule>
  </conditionalFormatting>
  <conditionalFormatting sqref="P20">
    <cfRule type="cellIs" dxfId="6" priority="6" stopIfTrue="1" operator="lessThan">
      <formula>0</formula>
    </cfRule>
  </conditionalFormatting>
  <conditionalFormatting sqref="P19">
    <cfRule type="cellIs" dxfId="5" priority="7" stopIfTrue="1" operator="lessThan">
      <formula>0</formula>
    </cfRule>
  </conditionalFormatting>
  <conditionalFormatting sqref="P9">
    <cfRule type="cellIs" dxfId="4" priority="5" stopIfTrue="1" operator="lessThan">
      <formula>0</formula>
    </cfRule>
  </conditionalFormatting>
  <conditionalFormatting sqref="N18:N21">
    <cfRule type="cellIs" dxfId="3" priority="3" stopIfTrue="1" operator="lessThan">
      <formula>0</formula>
    </cfRule>
  </conditionalFormatting>
  <conditionalFormatting sqref="X9">
    <cfRule type="cellIs" dxfId="2" priority="2" stopIfTrue="1" operator="lessThan">
      <formula>0</formula>
    </cfRule>
  </conditionalFormatting>
  <conditionalFormatting sqref="X21">
    <cfRule type="cellIs" dxfId="1" priority="1" stopIfTrue="1" operator="lessThan">
      <formula>0</formula>
    </cfRule>
  </conditionalFormatting>
  <pageMargins left="0.196850393700787" right="0.39370078740157499" top="0.196850393700787" bottom="0.196850393700787" header="0.31496062992126" footer="0.31496062992126"/>
  <pageSetup scale="9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sheetPr>
  <dimension ref="A1:S31"/>
  <sheetViews>
    <sheetView rightToLeft="1" zoomScaleSheetLayoutView="100" workbookViewId="0">
      <selection activeCell="L26" sqref="L26"/>
    </sheetView>
  </sheetViews>
  <sheetFormatPr defaultColWidth="9" defaultRowHeight="15.75"/>
  <cols>
    <col min="1" max="1" width="4.5" style="28" customWidth="1"/>
    <col min="2" max="2" width="30.5" style="11" customWidth="1"/>
    <col min="3" max="3" width="11.125" style="11" customWidth="1"/>
    <col min="4" max="4" width="0.625" style="11" customWidth="1"/>
    <col min="5" max="5" width="15.5" style="11" hidden="1" customWidth="1"/>
    <col min="6" max="6" width="0.625" style="11" hidden="1" customWidth="1"/>
    <col min="7" max="7" width="11.375" style="11" hidden="1" customWidth="1"/>
    <col min="8" max="8" width="0.5" style="11" hidden="1" customWidth="1"/>
    <col min="9" max="9" width="16.375" style="11" hidden="1" customWidth="1"/>
    <col min="10" max="11" width="0.625" style="11" customWidth="1"/>
    <col min="12" max="12" width="19" style="11" customWidth="1"/>
    <col min="13" max="13" width="1" style="11" customWidth="1"/>
    <col min="14" max="14" width="11.125" style="11" hidden="1" customWidth="1"/>
    <col min="15" max="15" width="0.625" style="11" customWidth="1"/>
    <col min="16" max="16" width="20.125" style="11" customWidth="1"/>
    <col min="17" max="17" width="1" style="11" customWidth="1"/>
    <col min="18" max="18" width="0.875" style="11" customWidth="1"/>
    <col min="19" max="19" width="10.375" style="11" bestFit="1" customWidth="1"/>
    <col min="20" max="20" width="1.875" style="11" customWidth="1"/>
    <col min="21" max="21" width="10.375" style="11" bestFit="1" customWidth="1"/>
    <col min="22" max="24" width="9" style="11"/>
    <col min="25" max="25" width="10.375" style="11" bestFit="1" customWidth="1"/>
    <col min="26" max="16384" width="9" style="11"/>
  </cols>
  <sheetData>
    <row r="1" spans="1:19" s="4" customFormat="1" ht="21">
      <c r="A1" s="1304" t="str">
        <f>'سر برگ صفحات'!A1</f>
        <v>شرکت نمونه (سهامی خاص)</v>
      </c>
      <c r="B1" s="1304"/>
      <c r="C1" s="1304"/>
      <c r="D1" s="1304"/>
      <c r="E1" s="1304"/>
      <c r="F1" s="1304"/>
      <c r="G1" s="1304"/>
      <c r="H1" s="1304"/>
      <c r="I1" s="1304"/>
      <c r="J1" s="1304"/>
      <c r="K1" s="1304"/>
      <c r="L1" s="1304"/>
      <c r="M1" s="1304"/>
      <c r="N1" s="1304"/>
      <c r="O1" s="1304"/>
      <c r="P1" s="1304"/>
      <c r="Q1" s="1340"/>
      <c r="R1" s="1340"/>
      <c r="S1" s="12"/>
    </row>
    <row r="2" spans="1:19" s="4" customFormat="1" ht="21" hidden="1">
      <c r="A2" s="1339" t="str">
        <f>'سر برگ صفحات'!A2</f>
        <v>صورتهای مالی تلفیق گروه و شرکت</v>
      </c>
      <c r="B2" s="1339"/>
      <c r="C2" s="1339"/>
      <c r="D2" s="1339"/>
      <c r="E2" s="1339"/>
      <c r="F2" s="1339"/>
      <c r="G2" s="1339"/>
      <c r="H2" s="1339"/>
      <c r="I2" s="1339"/>
      <c r="J2" s="1339"/>
      <c r="K2" s="1339"/>
      <c r="L2" s="1339"/>
      <c r="M2" s="1339"/>
      <c r="N2" s="1339"/>
      <c r="O2" s="1339"/>
      <c r="P2" s="1339"/>
      <c r="Q2" s="1339"/>
      <c r="R2" s="1339"/>
      <c r="S2" s="12"/>
    </row>
    <row r="3" spans="1:19" s="4" customFormat="1" ht="21">
      <c r="A3" s="1339" t="str">
        <f>'سر برگ صفحات'!A15</f>
        <v>يادداشتهاي توضيحي صورت هاي مالي</v>
      </c>
      <c r="B3" s="1339"/>
      <c r="C3" s="1339"/>
      <c r="D3" s="1339"/>
      <c r="E3" s="1339"/>
      <c r="F3" s="1339"/>
      <c r="G3" s="1339"/>
      <c r="H3" s="1339"/>
      <c r="I3" s="1339"/>
      <c r="J3" s="1339"/>
      <c r="K3" s="1339"/>
      <c r="L3" s="1339"/>
      <c r="M3" s="1339"/>
      <c r="N3" s="1339"/>
      <c r="O3" s="1339"/>
      <c r="P3" s="1339"/>
      <c r="Q3" s="1339"/>
      <c r="R3" s="1339"/>
      <c r="S3" s="12"/>
    </row>
    <row r="4" spans="1:19" s="4" customFormat="1" ht="21">
      <c r="A4" s="1339" t="str">
        <f>'5'!A4:X4</f>
        <v xml:space="preserve"> دوره مالی منتهی به 29 اسفند 1400</v>
      </c>
      <c r="B4" s="1339"/>
      <c r="C4" s="1339"/>
      <c r="D4" s="1339"/>
      <c r="E4" s="1339"/>
      <c r="F4" s="1339"/>
      <c r="G4" s="1339"/>
      <c r="H4" s="1339"/>
      <c r="I4" s="1339"/>
      <c r="J4" s="1339"/>
      <c r="K4" s="1339"/>
      <c r="L4" s="1339"/>
      <c r="M4" s="1339"/>
      <c r="N4" s="1339"/>
      <c r="O4" s="1339"/>
      <c r="P4" s="1339"/>
      <c r="Q4" s="1339"/>
      <c r="R4" s="1339"/>
      <c r="S4" s="12"/>
    </row>
    <row r="5" spans="1:19" s="4" customFormat="1" ht="38.25" customHeight="1">
      <c r="A5" s="224"/>
      <c r="B5" s="224"/>
      <c r="C5" s="224"/>
      <c r="D5" s="224"/>
      <c r="E5" s="224"/>
      <c r="F5" s="224"/>
      <c r="G5" s="224"/>
      <c r="H5" s="224"/>
      <c r="I5" s="224"/>
      <c r="J5" s="224"/>
      <c r="K5" s="224"/>
      <c r="L5" s="224"/>
      <c r="M5" s="224"/>
      <c r="N5" s="224"/>
      <c r="O5" s="224"/>
      <c r="P5" s="224"/>
      <c r="Q5" s="224"/>
      <c r="R5" s="224"/>
      <c r="S5" s="12"/>
    </row>
    <row r="6" spans="1:19" s="4" customFormat="1">
      <c r="A6" s="111" t="s">
        <v>255</v>
      </c>
      <c r="B6" s="138" t="s">
        <v>36</v>
      </c>
      <c r="C6" s="138"/>
      <c r="D6" s="14"/>
      <c r="E6" s="14"/>
      <c r="F6" s="14"/>
      <c r="G6" s="14"/>
      <c r="H6" s="14"/>
      <c r="I6" s="14"/>
      <c r="J6" s="14"/>
      <c r="K6" s="14"/>
      <c r="L6" s="14"/>
      <c r="M6" s="14"/>
      <c r="N6" s="14"/>
      <c r="O6" s="14"/>
      <c r="P6" s="14"/>
      <c r="Q6" s="14"/>
      <c r="R6" s="139"/>
      <c r="S6" s="12"/>
    </row>
    <row r="7" spans="1:19" s="4" customFormat="1" ht="18.75" hidden="1" thickBot="1">
      <c r="A7" s="111"/>
      <c r="B7" s="138"/>
      <c r="C7" s="138"/>
      <c r="D7" s="14"/>
      <c r="E7" s="1194" t="s">
        <v>257</v>
      </c>
      <c r="F7" s="1194"/>
      <c r="G7" s="1194"/>
      <c r="H7" s="1194"/>
      <c r="I7" s="1194"/>
      <c r="J7" s="211"/>
      <c r="K7" s="211"/>
      <c r="L7" s="1194" t="s">
        <v>258</v>
      </c>
      <c r="M7" s="1194"/>
      <c r="N7" s="1194"/>
      <c r="O7" s="1194"/>
      <c r="P7" s="1194"/>
      <c r="Q7" s="646"/>
      <c r="R7" s="199"/>
    </row>
    <row r="8" spans="1:19" ht="49.5" customHeight="1" thickBot="1">
      <c r="A8" s="127"/>
      <c r="B8" s="137"/>
      <c r="C8" s="648" t="s">
        <v>695</v>
      </c>
      <c r="D8" s="19"/>
      <c r="E8" s="648" t="str">
        <f>'سر برگ صفحات'!A12</f>
        <v>دوره مالی منتهی به 1400/12/29</v>
      </c>
      <c r="F8" s="201"/>
      <c r="G8" s="649" t="str">
        <f>'سر برگ صفحات'!A13</f>
        <v xml:space="preserve"> 6 ماهه منتهی به 1399/06/31</v>
      </c>
      <c r="H8" s="650"/>
      <c r="I8" s="208" t="str">
        <f>'سر برگ صفحات'!A11</f>
        <v>سال 1399</v>
      </c>
      <c r="J8" s="200"/>
      <c r="K8" s="200"/>
      <c r="L8" s="647" t="str">
        <f>'سر برگ صفحات'!A12</f>
        <v>دوره مالی منتهی به 1400/12/29</v>
      </c>
      <c r="M8" s="201"/>
      <c r="N8" s="648" t="str">
        <f>'سر برگ صفحات'!A13</f>
        <v xml:space="preserve"> 6 ماهه منتهی به 1399/06/31</v>
      </c>
      <c r="O8" s="200"/>
      <c r="P8" s="208" t="str">
        <f>'سر برگ صفحات'!A11</f>
        <v>سال 1399</v>
      </c>
      <c r="Q8" s="200"/>
      <c r="R8" s="15"/>
    </row>
    <row r="9" spans="1:19" s="134" customFormat="1" ht="18">
      <c r="A9" s="140"/>
      <c r="B9" s="143"/>
      <c r="C9" s="143"/>
      <c r="D9" s="141"/>
      <c r="E9" s="399" t="s">
        <v>24</v>
      </c>
      <c r="F9" s="232"/>
      <c r="G9" s="399" t="s">
        <v>24</v>
      </c>
      <c r="H9" s="399"/>
      <c r="I9" s="399" t="s">
        <v>24</v>
      </c>
      <c r="J9" s="399"/>
      <c r="K9" s="209"/>
      <c r="L9" s="210" t="s">
        <v>24</v>
      </c>
      <c r="M9" s="232"/>
      <c r="N9" s="399" t="s">
        <v>24</v>
      </c>
      <c r="O9" s="399"/>
      <c r="P9" s="399" t="s">
        <v>24</v>
      </c>
      <c r="Q9" s="399"/>
      <c r="R9" s="144"/>
    </row>
    <row r="10" spans="1:19" ht="24.75" customHeight="1">
      <c r="B10" s="1342" t="s">
        <v>242</v>
      </c>
      <c r="C10" s="651" t="s">
        <v>697</v>
      </c>
      <c r="E10" s="475">
        <v>0</v>
      </c>
      <c r="F10" s="442"/>
      <c r="G10" s="443">
        <v>821074</v>
      </c>
      <c r="H10" s="448"/>
      <c r="I10" s="443">
        <v>1417920</v>
      </c>
      <c r="J10" s="443"/>
      <c r="K10" s="442"/>
      <c r="L10" s="900">
        <v>1537838</v>
      </c>
      <c r="M10" s="445"/>
      <c r="N10" s="443">
        <v>821074</v>
      </c>
      <c r="O10" s="448"/>
      <c r="P10" s="913">
        <v>1416321</v>
      </c>
      <c r="Q10" s="445"/>
    </row>
    <row r="11" spans="1:19" ht="24.75" customHeight="1">
      <c r="B11" s="1342" t="s">
        <v>243</v>
      </c>
      <c r="C11" s="651" t="s">
        <v>697</v>
      </c>
      <c r="E11" s="475">
        <v>0</v>
      </c>
      <c r="F11" s="442"/>
      <c r="G11" s="443">
        <v>289973</v>
      </c>
      <c r="H11" s="448"/>
      <c r="I11" s="443">
        <v>627345</v>
      </c>
      <c r="J11" s="443"/>
      <c r="K11" s="442"/>
      <c r="L11" s="900">
        <v>637322</v>
      </c>
      <c r="M11" s="445"/>
      <c r="N11" s="443">
        <v>289973</v>
      </c>
      <c r="O11" s="448"/>
      <c r="P11" s="913">
        <v>627345</v>
      </c>
      <c r="Q11" s="445"/>
    </row>
    <row r="12" spans="1:19" ht="24.75" customHeight="1">
      <c r="B12" s="1343" t="s">
        <v>244</v>
      </c>
      <c r="C12" s="651" t="s">
        <v>697</v>
      </c>
      <c r="E12" s="475">
        <v>0</v>
      </c>
      <c r="F12" s="444"/>
      <c r="G12" s="443">
        <v>225301</v>
      </c>
      <c r="H12" s="448"/>
      <c r="I12" s="443">
        <v>532547</v>
      </c>
      <c r="J12" s="443"/>
      <c r="K12" s="442"/>
      <c r="L12" s="900">
        <v>594839</v>
      </c>
      <c r="M12" s="445"/>
      <c r="N12" s="443">
        <v>225301</v>
      </c>
      <c r="O12" s="448"/>
      <c r="P12" s="913">
        <v>532547</v>
      </c>
      <c r="Q12" s="445"/>
    </row>
    <row r="13" spans="1:19" ht="24.75" customHeight="1">
      <c r="B13" s="1342" t="s">
        <v>245</v>
      </c>
      <c r="C13" s="651" t="s">
        <v>697</v>
      </c>
      <c r="E13" s="475">
        <v>0</v>
      </c>
      <c r="F13" s="444"/>
      <c r="G13" s="443">
        <v>102100</v>
      </c>
      <c r="H13" s="448"/>
      <c r="I13" s="443">
        <v>206169</v>
      </c>
      <c r="J13" s="443"/>
      <c r="K13" s="442"/>
      <c r="L13" s="900">
        <v>224963</v>
      </c>
      <c r="M13" s="445"/>
      <c r="N13" s="443">
        <v>102100</v>
      </c>
      <c r="O13" s="448"/>
      <c r="P13" s="913">
        <v>206024</v>
      </c>
      <c r="Q13" s="445"/>
    </row>
    <row r="14" spans="1:19" ht="24.75" customHeight="1">
      <c r="B14" s="1342" t="s">
        <v>246</v>
      </c>
      <c r="C14" s="651" t="s">
        <v>697</v>
      </c>
      <c r="E14" s="475">
        <v>0</v>
      </c>
      <c r="F14" s="444"/>
      <c r="G14" s="443">
        <v>308406</v>
      </c>
      <c r="H14" s="448"/>
      <c r="I14" s="443">
        <v>685907</v>
      </c>
      <c r="J14" s="443"/>
      <c r="K14" s="442"/>
      <c r="L14" s="900">
        <v>1167666</v>
      </c>
      <c r="M14" s="445"/>
      <c r="N14" s="443">
        <v>308406</v>
      </c>
      <c r="O14" s="448"/>
      <c r="P14" s="913">
        <v>685907</v>
      </c>
      <c r="Q14" s="445"/>
    </row>
    <row r="15" spans="1:19" ht="24.75" customHeight="1">
      <c r="B15" s="1342" t="s">
        <v>247</v>
      </c>
      <c r="C15" s="204"/>
      <c r="E15" s="475">
        <v>0</v>
      </c>
      <c r="F15" s="444"/>
      <c r="G15" s="443">
        <v>61807</v>
      </c>
      <c r="H15" s="448"/>
      <c r="I15" s="443">
        <v>99513</v>
      </c>
      <c r="J15" s="443"/>
      <c r="K15" s="442"/>
      <c r="L15" s="900">
        <v>110185</v>
      </c>
      <c r="M15" s="445"/>
      <c r="N15" s="443">
        <v>61807</v>
      </c>
      <c r="O15" s="448"/>
      <c r="P15" s="913">
        <v>99513</v>
      </c>
      <c r="Q15" s="445"/>
    </row>
    <row r="16" spans="1:19" ht="24.75" customHeight="1">
      <c r="B16" s="1342" t="s">
        <v>248</v>
      </c>
      <c r="C16" s="651" t="s">
        <v>697</v>
      </c>
      <c r="E16" s="475">
        <v>0</v>
      </c>
      <c r="F16" s="444"/>
      <c r="G16" s="443">
        <v>84981</v>
      </c>
      <c r="H16" s="448"/>
      <c r="I16" s="443">
        <v>193647</v>
      </c>
      <c r="J16" s="443"/>
      <c r="K16" s="442"/>
      <c r="L16" s="900">
        <v>215983</v>
      </c>
      <c r="M16" s="445"/>
      <c r="N16" s="443">
        <v>84981</v>
      </c>
      <c r="O16" s="448"/>
      <c r="P16" s="913">
        <v>193647</v>
      </c>
      <c r="Q16" s="445"/>
    </row>
    <row r="17" spans="1:19" ht="24.75" customHeight="1">
      <c r="B17" s="1342" t="s">
        <v>249</v>
      </c>
      <c r="C17" s="651" t="s">
        <v>697</v>
      </c>
      <c r="E17" s="475">
        <v>0</v>
      </c>
      <c r="F17" s="444"/>
      <c r="G17" s="443">
        <v>50721</v>
      </c>
      <c r="H17" s="448"/>
      <c r="I17" s="443">
        <v>104157</v>
      </c>
      <c r="J17" s="443"/>
      <c r="K17" s="442">
        <v>9614</v>
      </c>
      <c r="L17" s="900">
        <v>109614</v>
      </c>
      <c r="M17" s="445"/>
      <c r="N17" s="443">
        <v>50721</v>
      </c>
      <c r="O17" s="448"/>
      <c r="P17" s="913">
        <v>104157</v>
      </c>
      <c r="Q17" s="445"/>
    </row>
    <row r="18" spans="1:19" ht="24.75" customHeight="1">
      <c r="B18" s="1342" t="s">
        <v>250</v>
      </c>
      <c r="C18" s="202" t="s">
        <v>697</v>
      </c>
      <c r="E18" s="475">
        <v>0</v>
      </c>
      <c r="F18" s="444"/>
      <c r="G18" s="443">
        <v>25535</v>
      </c>
      <c r="H18" s="448"/>
      <c r="I18" s="443">
        <v>120559</v>
      </c>
      <c r="J18" s="443"/>
      <c r="K18" s="442"/>
      <c r="L18" s="900">
        <v>161919</v>
      </c>
      <c r="M18" s="445"/>
      <c r="N18" s="443">
        <v>25535</v>
      </c>
      <c r="O18" s="448"/>
      <c r="P18" s="913">
        <v>120559</v>
      </c>
      <c r="Q18" s="445"/>
    </row>
    <row r="19" spans="1:19" ht="24.75" customHeight="1">
      <c r="B19" s="1342" t="s">
        <v>251</v>
      </c>
      <c r="C19" s="204"/>
      <c r="E19" s="475">
        <v>0</v>
      </c>
      <c r="F19" s="444"/>
      <c r="G19" s="443">
        <v>26059</v>
      </c>
      <c r="H19" s="448"/>
      <c r="I19" s="443">
        <v>66381</v>
      </c>
      <c r="J19" s="443"/>
      <c r="K19" s="442"/>
      <c r="L19" s="900">
        <v>807</v>
      </c>
      <c r="M19" s="445"/>
      <c r="N19" s="443">
        <v>26059</v>
      </c>
      <c r="O19" s="448"/>
      <c r="P19" s="913">
        <v>66381</v>
      </c>
      <c r="Q19" s="445"/>
    </row>
    <row r="20" spans="1:19" ht="24.75" customHeight="1">
      <c r="B20" s="1342" t="s">
        <v>252</v>
      </c>
      <c r="C20" s="204"/>
      <c r="E20" s="475">
        <v>0</v>
      </c>
      <c r="F20" s="444"/>
      <c r="G20" s="443">
        <v>18241</v>
      </c>
      <c r="H20" s="448"/>
      <c r="I20" s="443">
        <v>26502</v>
      </c>
      <c r="J20" s="443"/>
      <c r="K20" s="442"/>
      <c r="L20" s="900">
        <v>36653</v>
      </c>
      <c r="M20" s="445"/>
      <c r="N20" s="443">
        <v>18241</v>
      </c>
      <c r="O20" s="448"/>
      <c r="P20" s="913">
        <v>26502</v>
      </c>
      <c r="Q20" s="445"/>
    </row>
    <row r="21" spans="1:19" ht="24.75" customHeight="1">
      <c r="B21" s="1342" t="s">
        <v>253</v>
      </c>
      <c r="C21" s="651" t="s">
        <v>837</v>
      </c>
      <c r="E21" s="102">
        <v>0</v>
      </c>
      <c r="F21" s="444"/>
      <c r="G21" s="443">
        <v>41528</v>
      </c>
      <c r="H21" s="448"/>
      <c r="I21" s="443">
        <v>31527</v>
      </c>
      <c r="J21" s="443"/>
      <c r="K21" s="442"/>
      <c r="L21" s="84">
        <v>0</v>
      </c>
      <c r="M21" s="445"/>
      <c r="N21" s="443">
        <v>41528</v>
      </c>
      <c r="O21" s="448"/>
      <c r="P21" s="913">
        <v>31527</v>
      </c>
      <c r="Q21" s="445"/>
    </row>
    <row r="22" spans="1:19" ht="24.75" customHeight="1">
      <c r="B22" s="1342" t="s">
        <v>862</v>
      </c>
      <c r="C22" s="204"/>
      <c r="E22" s="475">
        <v>0</v>
      </c>
      <c r="F22" s="444"/>
      <c r="G22" s="443">
        <v>29245</v>
      </c>
      <c r="H22" s="448"/>
      <c r="I22" s="443">
        <v>62104</v>
      </c>
      <c r="J22" s="443"/>
      <c r="K22" s="442"/>
      <c r="L22" s="900">
        <v>91841</v>
      </c>
      <c r="M22" s="445"/>
      <c r="N22" s="443">
        <v>29245</v>
      </c>
      <c r="O22" s="448"/>
      <c r="P22" s="913">
        <v>62104</v>
      </c>
      <c r="Q22" s="445"/>
    </row>
    <row r="23" spans="1:19" ht="24.75" customHeight="1">
      <c r="B23" s="1342" t="s">
        <v>47</v>
      </c>
      <c r="C23" s="651"/>
      <c r="E23" s="475">
        <v>0</v>
      </c>
      <c r="F23" s="444"/>
      <c r="G23" s="443">
        <v>24820</v>
      </c>
      <c r="H23" s="448"/>
      <c r="I23" s="443">
        <v>49914</v>
      </c>
      <c r="J23" s="443"/>
      <c r="K23" s="442"/>
      <c r="L23" s="900">
        <v>43729</v>
      </c>
      <c r="M23" s="445"/>
      <c r="N23" s="443">
        <v>24820</v>
      </c>
      <c r="O23" s="448"/>
      <c r="P23" s="913">
        <v>49914</v>
      </c>
      <c r="Q23" s="445"/>
    </row>
    <row r="24" spans="1:19" ht="24.75" customHeight="1">
      <c r="B24" s="1342" t="s">
        <v>254</v>
      </c>
      <c r="C24" s="204"/>
      <c r="E24" s="475">
        <v>0</v>
      </c>
      <c r="F24" s="444"/>
      <c r="G24" s="443">
        <v>2610</v>
      </c>
      <c r="H24" s="448"/>
      <c r="I24" s="443">
        <v>7177</v>
      </c>
      <c r="J24" s="443"/>
      <c r="K24" s="442"/>
      <c r="L24" s="900">
        <v>6007</v>
      </c>
      <c r="M24" s="445"/>
      <c r="N24" s="443">
        <v>2610</v>
      </c>
      <c r="O24" s="448"/>
      <c r="P24" s="913">
        <v>7177</v>
      </c>
      <c r="Q24" s="445"/>
    </row>
    <row r="25" spans="1:19" ht="24.75" customHeight="1" thickBot="1">
      <c r="B25" s="1342" t="s">
        <v>59</v>
      </c>
      <c r="C25" s="204"/>
      <c r="E25" s="475">
        <v>0</v>
      </c>
      <c r="F25" s="444"/>
      <c r="G25" s="454">
        <v>1893</v>
      </c>
      <c r="H25" s="448"/>
      <c r="I25" s="454">
        <v>8770</v>
      </c>
      <c r="J25" s="443"/>
      <c r="K25" s="442"/>
      <c r="L25" s="901">
        <v>2953</v>
      </c>
      <c r="M25" s="445"/>
      <c r="N25" s="454">
        <v>1859</v>
      </c>
      <c r="O25" s="448"/>
      <c r="P25" s="914">
        <v>8770</v>
      </c>
      <c r="Q25" s="446"/>
    </row>
    <row r="26" spans="1:19" ht="18.75" customHeight="1" thickBot="1">
      <c r="A26" s="111"/>
      <c r="E26" s="447">
        <f>SUM(E10:E25)</f>
        <v>0</v>
      </c>
      <c r="F26" s="444"/>
      <c r="G26" s="447">
        <f>SUM(G10:G25)</f>
        <v>2114294</v>
      </c>
      <c r="H26" s="448"/>
      <c r="I26" s="447">
        <f>SUM(I10:I25)</f>
        <v>4240139</v>
      </c>
      <c r="J26" s="448"/>
      <c r="K26" s="449"/>
      <c r="L26" s="918">
        <f>SUM(L10:L25)</f>
        <v>4942319</v>
      </c>
      <c r="M26" s="916"/>
      <c r="N26" s="915">
        <f>SUM(N10:N25)</f>
        <v>2114260</v>
      </c>
      <c r="O26" s="917"/>
      <c r="P26" s="918">
        <f>SUM(P10:P25)</f>
        <v>4238395</v>
      </c>
      <c r="Q26" s="478"/>
      <c r="R26" s="198"/>
    </row>
    <row r="27" spans="1:19" ht="16.5" customHeight="1" thickTop="1">
      <c r="A27" s="111"/>
      <c r="E27" s="30"/>
      <c r="F27" s="30"/>
      <c r="G27" s="410"/>
      <c r="H27" s="410"/>
      <c r="I27" s="410"/>
      <c r="J27" s="410"/>
      <c r="K27" s="410"/>
      <c r="L27" s="30"/>
      <c r="M27" s="30"/>
      <c r="N27" s="30"/>
      <c r="O27" s="30"/>
      <c r="P27" s="30"/>
      <c r="Q27" s="30"/>
      <c r="R27" s="198"/>
    </row>
    <row r="28" spans="1:19" ht="43.5" customHeight="1">
      <c r="A28" s="1344" t="s">
        <v>738</v>
      </c>
      <c r="B28" s="1345" t="s">
        <v>810</v>
      </c>
      <c r="C28" s="1345"/>
      <c r="D28" s="1345"/>
      <c r="E28" s="1345"/>
      <c r="F28" s="1345"/>
      <c r="G28" s="1345"/>
      <c r="H28" s="1345"/>
      <c r="I28" s="1345"/>
      <c r="J28" s="1345"/>
      <c r="K28" s="1345"/>
      <c r="L28" s="1345"/>
      <c r="M28" s="1345"/>
      <c r="N28" s="1345"/>
      <c r="O28" s="1345"/>
      <c r="P28" s="1345"/>
      <c r="Q28" s="30"/>
      <c r="R28" s="198"/>
    </row>
    <row r="29" spans="1:19" ht="19.5" customHeight="1">
      <c r="A29" s="1344" t="s">
        <v>813</v>
      </c>
      <c r="B29" s="1345"/>
      <c r="C29" s="1345"/>
      <c r="D29" s="1345"/>
      <c r="E29" s="1345"/>
      <c r="F29" s="1345"/>
      <c r="G29" s="1345"/>
      <c r="H29" s="1345"/>
      <c r="I29" s="1345"/>
      <c r="J29" s="1345"/>
      <c r="K29" s="1345"/>
      <c r="L29" s="1345"/>
      <c r="M29" s="1345"/>
      <c r="N29" s="1345"/>
      <c r="O29" s="1345"/>
      <c r="P29" s="1345"/>
      <c r="Q29" s="30"/>
      <c r="R29" s="198"/>
    </row>
    <row r="30" spans="1:19" ht="10.5" customHeight="1"/>
    <row r="31" spans="1:19" s="4" customFormat="1" ht="35.25" customHeight="1">
      <c r="A31" s="1193">
        <v>13</v>
      </c>
      <c r="B31" s="1193"/>
      <c r="C31" s="1193"/>
      <c r="D31" s="1193"/>
      <c r="E31" s="1193"/>
      <c r="F31" s="1193"/>
      <c r="G31" s="1193"/>
      <c r="H31" s="1193"/>
      <c r="I31" s="1193"/>
      <c r="J31" s="1193"/>
      <c r="K31" s="1193"/>
      <c r="L31" s="1193"/>
      <c r="M31" s="1193"/>
      <c r="N31" s="1193"/>
      <c r="O31" s="1193"/>
      <c r="P31" s="1193"/>
      <c r="Q31" s="1193"/>
      <c r="R31" s="1193"/>
      <c r="S31" s="12"/>
    </row>
  </sheetData>
  <mergeCells count="9">
    <mergeCell ref="A1:P1"/>
    <mergeCell ref="A2:R2"/>
    <mergeCell ref="A3:R3"/>
    <mergeCell ref="A4:R4"/>
    <mergeCell ref="A31:R31"/>
    <mergeCell ref="B28:P28"/>
    <mergeCell ref="L7:P7"/>
    <mergeCell ref="E7:I7"/>
    <mergeCell ref="B29:P29"/>
  </mergeCells>
  <conditionalFormatting sqref="R9">
    <cfRule type="cellIs" dxfId="0" priority="59" stopIfTrue="1" operator="lessThan">
      <formula>0</formula>
    </cfRule>
  </conditionalFormatting>
  <pageMargins left="0.39370078740157499" right="0.78740157480314998" top="0.39370078740157499" bottom="0.39370078740157499" header="0.31496062992126" footer="0.31496062992126"/>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sheetPr>
  <dimension ref="A1:U43"/>
  <sheetViews>
    <sheetView rightToLeft="1" topLeftCell="A32" zoomScale="110" zoomScaleNormal="110" zoomScaleSheetLayoutView="98" workbookViewId="0">
      <selection activeCell="W5" sqref="W5"/>
    </sheetView>
  </sheetViews>
  <sheetFormatPr defaultColWidth="9" defaultRowHeight="15.75"/>
  <cols>
    <col min="1" max="1" width="5.125" style="28" customWidth="1"/>
    <col min="2" max="2" width="33.5" style="11" customWidth="1"/>
    <col min="3" max="3" width="7.125" style="11" customWidth="1"/>
    <col min="4" max="4" width="0.625" style="11" customWidth="1"/>
    <col min="5" max="5" width="9.625" style="11" hidden="1" customWidth="1"/>
    <col min="6" max="6" width="0.625" style="11" hidden="1" customWidth="1"/>
    <col min="7" max="7" width="9.625" style="11" hidden="1" customWidth="1"/>
    <col min="8" max="8" width="0.625" style="11" hidden="1" customWidth="1"/>
    <col min="9" max="9" width="11.125" style="11" hidden="1" customWidth="1"/>
    <col min="10" max="11" width="0.625" style="11" customWidth="1"/>
    <col min="12" max="12" width="15.5" style="11" customWidth="1"/>
    <col min="13" max="13" width="1" style="11" customWidth="1"/>
    <col min="14" max="14" width="10" style="11" hidden="1" customWidth="1"/>
    <col min="15" max="15" width="1.375" style="11" customWidth="1"/>
    <col min="16" max="16" width="17.375" style="11" customWidth="1"/>
    <col min="17" max="17" width="0.625" style="11" customWidth="1"/>
    <col min="18" max="18" width="0.875" style="11" customWidth="1"/>
    <col min="19" max="19" width="10.375" style="11" bestFit="1" customWidth="1"/>
    <col min="20" max="20" width="1.875" style="11" customWidth="1"/>
    <col min="21" max="21" width="10.375" style="11" bestFit="1" customWidth="1"/>
    <col min="22" max="24" width="9" style="11"/>
    <col min="25" max="25" width="10.375" style="11" bestFit="1" customWidth="1"/>
    <col min="26" max="16384" width="9" style="11"/>
  </cols>
  <sheetData>
    <row r="1" spans="1:19" s="4" customFormat="1" ht="18.75">
      <c r="A1" s="1357" t="str">
        <f>'سر برگ صفحات'!A1</f>
        <v>شرکت نمونه (سهامی خاص)</v>
      </c>
      <c r="B1" s="1357"/>
      <c r="C1" s="1357"/>
      <c r="D1" s="1357"/>
      <c r="E1" s="1357"/>
      <c r="F1" s="1357"/>
      <c r="G1" s="1357"/>
      <c r="H1" s="1357"/>
      <c r="I1" s="1357"/>
      <c r="J1" s="1357"/>
      <c r="K1" s="1357"/>
      <c r="L1" s="1357"/>
      <c r="M1" s="1357"/>
      <c r="N1" s="1357"/>
      <c r="O1" s="1357"/>
      <c r="P1" s="1357"/>
      <c r="Q1" s="1357"/>
      <c r="R1" s="1357"/>
      <c r="S1" s="12"/>
    </row>
    <row r="2" spans="1:19" s="4" customFormat="1" ht="18.75" hidden="1">
      <c r="A2" s="1358" t="str">
        <f>'سر برگ صفحات'!A2</f>
        <v>صورتهای مالی تلفیق گروه و شرکت</v>
      </c>
      <c r="B2" s="1358"/>
      <c r="C2" s="1358"/>
      <c r="D2" s="1358"/>
      <c r="E2" s="1358"/>
      <c r="F2" s="1358"/>
      <c r="G2" s="1358"/>
      <c r="H2" s="1358"/>
      <c r="I2" s="1358"/>
      <c r="J2" s="1358"/>
      <c r="K2" s="1358"/>
      <c r="L2" s="1358"/>
      <c r="M2" s="1358"/>
      <c r="N2" s="1358"/>
      <c r="O2" s="1358"/>
      <c r="P2" s="1358"/>
      <c r="Q2" s="1358"/>
      <c r="R2" s="1358"/>
      <c r="S2" s="12"/>
    </row>
    <row r="3" spans="1:19" s="4" customFormat="1" ht="18.75">
      <c r="A3" s="1358" t="str">
        <f>'سر برگ صفحات'!A15</f>
        <v>يادداشتهاي توضيحي صورت هاي مالي</v>
      </c>
      <c r="B3" s="1358"/>
      <c r="C3" s="1358"/>
      <c r="D3" s="1358"/>
      <c r="E3" s="1358"/>
      <c r="F3" s="1358"/>
      <c r="G3" s="1358"/>
      <c r="H3" s="1358"/>
      <c r="I3" s="1358"/>
      <c r="J3" s="1358"/>
      <c r="K3" s="1358"/>
      <c r="L3" s="1358"/>
      <c r="M3" s="1358"/>
      <c r="N3" s="1358"/>
      <c r="O3" s="1358"/>
      <c r="P3" s="1358"/>
      <c r="Q3" s="1358"/>
      <c r="R3" s="1358"/>
      <c r="S3" s="12"/>
    </row>
    <row r="4" spans="1:19" s="4" customFormat="1" ht="18.75">
      <c r="A4" s="1358" t="str">
        <f>'سر برگ صفحات'!A18</f>
        <v xml:space="preserve"> دوره مالی منتهی به 29 اسفند 1400</v>
      </c>
      <c r="B4" s="1358"/>
      <c r="C4" s="1358"/>
      <c r="D4" s="1358"/>
      <c r="E4" s="1358"/>
      <c r="F4" s="1358"/>
      <c r="G4" s="1358"/>
      <c r="H4" s="1358"/>
      <c r="I4" s="1358"/>
      <c r="J4" s="1358"/>
      <c r="K4" s="1358"/>
      <c r="L4" s="1358"/>
      <c r="M4" s="1358"/>
      <c r="N4" s="1358"/>
      <c r="O4" s="1358"/>
      <c r="P4" s="1358"/>
      <c r="Q4" s="1358"/>
      <c r="R4" s="1358"/>
      <c r="S4" s="12"/>
    </row>
    <row r="5" spans="1:19" ht="12" customHeight="1">
      <c r="A5" s="111"/>
      <c r="E5" s="30"/>
      <c r="F5" s="30"/>
      <c r="G5" s="410"/>
      <c r="H5" s="410"/>
      <c r="I5" s="410"/>
      <c r="J5" s="410"/>
      <c r="K5" s="410"/>
      <c r="L5" s="30"/>
      <c r="M5" s="30"/>
      <c r="N5" s="30"/>
      <c r="O5" s="30"/>
      <c r="P5" s="30"/>
      <c r="Q5" s="30"/>
      <c r="R5" s="198"/>
    </row>
    <row r="6" spans="1:19" s="26" customFormat="1" ht="21">
      <c r="A6" s="111" t="s">
        <v>283</v>
      </c>
      <c r="B6" s="1352" t="s">
        <v>256</v>
      </c>
      <c r="C6" s="1353"/>
      <c r="E6" s="30"/>
      <c r="F6" s="178"/>
      <c r="G6" s="297"/>
      <c r="H6" s="297"/>
      <c r="I6" s="297"/>
      <c r="J6" s="297"/>
      <c r="K6" s="472"/>
      <c r="L6" s="178"/>
      <c r="M6" s="178"/>
      <c r="N6" s="178"/>
      <c r="O6" s="178"/>
      <c r="P6" s="30"/>
      <c r="Q6" s="178"/>
      <c r="R6" s="27"/>
    </row>
    <row r="7" spans="1:19" ht="19.5" hidden="1" thickBot="1">
      <c r="A7" s="127"/>
      <c r="B7" s="999"/>
      <c r="C7" s="999"/>
      <c r="D7" s="199"/>
      <c r="E7" s="1194" t="s">
        <v>257</v>
      </c>
      <c r="F7" s="1194"/>
      <c r="G7" s="1194"/>
      <c r="H7" s="1194"/>
      <c r="I7" s="1194"/>
      <c r="J7" s="211"/>
      <c r="K7" s="213"/>
      <c r="L7" s="1194" t="s">
        <v>258</v>
      </c>
      <c r="M7" s="1194"/>
      <c r="N7" s="1194"/>
      <c r="O7" s="1194"/>
      <c r="P7" s="1197"/>
      <c r="Q7" s="646"/>
      <c r="R7" s="199"/>
    </row>
    <row r="8" spans="1:19" ht="40.5" customHeight="1" thickBot="1">
      <c r="B8" s="1354"/>
      <c r="C8" s="1333" t="s">
        <v>695</v>
      </c>
      <c r="D8" s="207"/>
      <c r="E8" s="208" t="str">
        <f>'سر برگ صفحات'!A12</f>
        <v>دوره مالی منتهی به 1400/12/29</v>
      </c>
      <c r="F8" s="473"/>
      <c r="G8" s="208" t="str">
        <f>'سر برگ صفحات'!A13</f>
        <v xml:space="preserve"> 6 ماهه منتهی به 1399/06/31</v>
      </c>
      <c r="H8" s="474"/>
      <c r="I8" s="208" t="str">
        <f>'سر برگ صفحات'!A11</f>
        <v>سال 1399</v>
      </c>
      <c r="J8" s="474"/>
      <c r="K8" s="474"/>
      <c r="L8" s="200" t="str">
        <f>'سر برگ صفحات'!A12</f>
        <v>دوره مالی منتهی به 1400/12/29</v>
      </c>
      <c r="M8" s="664"/>
      <c r="N8" s="208" t="str">
        <f>'سر برگ صفحات'!A13</f>
        <v xml:space="preserve"> 6 ماهه منتهی به 1399/06/31</v>
      </c>
      <c r="O8" s="200"/>
      <c r="P8" s="208" t="str">
        <f>'سر برگ صفحات'!A11</f>
        <v>سال 1399</v>
      </c>
      <c r="Q8" s="474"/>
      <c r="R8" s="199"/>
    </row>
    <row r="9" spans="1:19" ht="19.5">
      <c r="B9" s="1354"/>
      <c r="C9" s="999"/>
      <c r="D9" s="199"/>
      <c r="E9" s="399" t="s">
        <v>24</v>
      </c>
      <c r="F9" s="655"/>
      <c r="G9" s="399" t="s">
        <v>24</v>
      </c>
      <c r="H9" s="399"/>
      <c r="I9" s="399" t="s">
        <v>24</v>
      </c>
      <c r="J9" s="213"/>
      <c r="K9" s="230"/>
      <c r="L9" s="210" t="s">
        <v>24</v>
      </c>
      <c r="M9" s="655"/>
      <c r="N9" s="399" t="s">
        <v>24</v>
      </c>
      <c r="O9" s="399"/>
      <c r="P9" s="399" t="s">
        <v>24</v>
      </c>
      <c r="Q9" s="213"/>
      <c r="R9" s="199"/>
    </row>
    <row r="10" spans="1:19" ht="16.5" customHeight="1">
      <c r="B10" s="1342" t="s">
        <v>259</v>
      </c>
      <c r="C10" s="1355" t="s">
        <v>798</v>
      </c>
      <c r="D10" s="199"/>
      <c r="E10" s="252">
        <v>0</v>
      </c>
      <c r="F10" s="476"/>
      <c r="G10" s="252">
        <v>14886</v>
      </c>
      <c r="H10" s="448"/>
      <c r="I10" s="252">
        <v>18854</v>
      </c>
      <c r="J10" s="443"/>
      <c r="K10" s="445"/>
      <c r="L10" s="902">
        <v>12297</v>
      </c>
      <c r="M10" s="479"/>
      <c r="N10" s="252">
        <v>14886</v>
      </c>
      <c r="O10" s="478"/>
      <c r="P10" s="252">
        <v>18854</v>
      </c>
      <c r="Q10" s="477"/>
      <c r="R10" s="207"/>
    </row>
    <row r="11" spans="1:19" ht="16.5" customHeight="1">
      <c r="B11" s="1342" t="s">
        <v>263</v>
      </c>
      <c r="C11" s="999"/>
      <c r="D11" s="199"/>
      <c r="E11" s="252">
        <v>0</v>
      </c>
      <c r="F11" s="476"/>
      <c r="G11" s="252">
        <v>3642</v>
      </c>
      <c r="H11" s="448"/>
      <c r="I11" s="252">
        <v>3550</v>
      </c>
      <c r="J11" s="443"/>
      <c r="K11" s="445"/>
      <c r="L11" s="902">
        <v>1950</v>
      </c>
      <c r="M11" s="479"/>
      <c r="N11" s="252">
        <v>3642</v>
      </c>
      <c r="O11" s="478"/>
      <c r="P11" s="252">
        <v>3540</v>
      </c>
      <c r="Q11" s="477"/>
      <c r="R11" s="207"/>
    </row>
    <row r="12" spans="1:19" ht="16.5" customHeight="1">
      <c r="B12" s="1342" t="s">
        <v>264</v>
      </c>
      <c r="C12" s="999"/>
      <c r="D12" s="199"/>
      <c r="E12" s="252">
        <v>0</v>
      </c>
      <c r="F12" s="476"/>
      <c r="G12" s="252">
        <v>6523</v>
      </c>
      <c r="H12" s="448"/>
      <c r="I12" s="252">
        <v>6058</v>
      </c>
      <c r="J12" s="443"/>
      <c r="K12" s="445"/>
      <c r="L12" s="902">
        <v>4527</v>
      </c>
      <c r="M12" s="479"/>
      <c r="N12" s="252">
        <v>6523</v>
      </c>
      <c r="O12" s="478"/>
      <c r="P12" s="252">
        <v>6058</v>
      </c>
      <c r="Q12" s="477"/>
      <c r="R12" s="207"/>
    </row>
    <row r="13" spans="1:19" ht="16.5" customHeight="1">
      <c r="B13" s="1342" t="s">
        <v>265</v>
      </c>
      <c r="C13" s="999"/>
      <c r="D13" s="199"/>
      <c r="E13" s="252">
        <v>0</v>
      </c>
      <c r="F13" s="476"/>
      <c r="G13" s="252">
        <v>651</v>
      </c>
      <c r="H13" s="448"/>
      <c r="I13" s="252">
        <v>796</v>
      </c>
      <c r="J13" s="443"/>
      <c r="K13" s="445"/>
      <c r="L13" s="902">
        <v>520</v>
      </c>
      <c r="M13" s="479"/>
      <c r="N13" s="252">
        <v>651</v>
      </c>
      <c r="O13" s="478"/>
      <c r="P13" s="252">
        <v>796</v>
      </c>
      <c r="Q13" s="477"/>
      <c r="R13" s="207"/>
    </row>
    <row r="14" spans="1:19" ht="16.5" customHeight="1">
      <c r="B14" s="1342" t="s">
        <v>261</v>
      </c>
      <c r="C14" s="999"/>
      <c r="D14" s="199"/>
      <c r="E14" s="252">
        <v>0</v>
      </c>
      <c r="F14" s="476"/>
      <c r="G14" s="252">
        <v>947</v>
      </c>
      <c r="H14" s="448"/>
      <c r="I14" s="252">
        <v>1343</v>
      </c>
      <c r="J14" s="443"/>
      <c r="K14" s="445"/>
      <c r="L14" s="902">
        <v>572</v>
      </c>
      <c r="M14" s="479"/>
      <c r="N14" s="252">
        <v>947</v>
      </c>
      <c r="O14" s="478"/>
      <c r="P14" s="252">
        <v>1092</v>
      </c>
      <c r="Q14" s="477"/>
      <c r="R14" s="207"/>
    </row>
    <row r="15" spans="1:19" ht="16.5" customHeight="1">
      <c r="B15" s="1342" t="s">
        <v>269</v>
      </c>
      <c r="C15" s="999"/>
      <c r="D15" s="199"/>
      <c r="E15" s="252">
        <v>0</v>
      </c>
      <c r="F15" s="476"/>
      <c r="G15" s="252">
        <v>385</v>
      </c>
      <c r="H15" s="448"/>
      <c r="I15" s="252">
        <v>638</v>
      </c>
      <c r="J15" s="443"/>
      <c r="K15" s="445"/>
      <c r="L15" s="902">
        <v>57</v>
      </c>
      <c r="M15" s="476"/>
      <c r="N15" s="252">
        <v>385</v>
      </c>
      <c r="O15" s="448"/>
      <c r="P15" s="252">
        <v>638</v>
      </c>
      <c r="Q15" s="443"/>
      <c r="R15" s="207"/>
    </row>
    <row r="16" spans="1:19" s="49" customFormat="1" ht="16.5" customHeight="1">
      <c r="A16" s="73"/>
      <c r="B16" s="1342" t="s">
        <v>863</v>
      </c>
      <c r="C16" s="999"/>
      <c r="D16" s="199"/>
      <c r="E16" s="471">
        <v>0</v>
      </c>
      <c r="F16" s="450"/>
      <c r="G16" s="471">
        <v>614</v>
      </c>
      <c r="H16" s="652"/>
      <c r="I16" s="471">
        <v>2006</v>
      </c>
      <c r="J16" s="451"/>
      <c r="K16" s="452"/>
      <c r="L16" s="903">
        <v>1956</v>
      </c>
      <c r="M16" s="450"/>
      <c r="N16" s="471">
        <v>614</v>
      </c>
      <c r="O16" s="453"/>
      <c r="P16" s="471">
        <v>2006</v>
      </c>
      <c r="Q16" s="219"/>
      <c r="R16" s="24"/>
    </row>
    <row r="17" spans="1:18" ht="16.5" customHeight="1">
      <c r="B17" s="1342" t="s">
        <v>801</v>
      </c>
      <c r="C17" s="1355"/>
      <c r="D17" s="199"/>
      <c r="E17" s="252">
        <v>0</v>
      </c>
      <c r="F17" s="476"/>
      <c r="G17" s="653">
        <v>0</v>
      </c>
      <c r="H17" s="448"/>
      <c r="I17" s="252">
        <v>5097</v>
      </c>
      <c r="J17" s="443"/>
      <c r="K17" s="445"/>
      <c r="L17" s="904">
        <v>0</v>
      </c>
      <c r="M17" s="479"/>
      <c r="N17" s="653">
        <v>0</v>
      </c>
      <c r="O17" s="478"/>
      <c r="P17" s="252">
        <v>5097</v>
      </c>
      <c r="Q17" s="477"/>
      <c r="R17" s="207"/>
    </row>
    <row r="18" spans="1:18" ht="16.5" customHeight="1">
      <c r="B18" s="1342" t="s">
        <v>260</v>
      </c>
      <c r="C18" s="999"/>
      <c r="D18" s="199"/>
      <c r="E18" s="252">
        <v>0</v>
      </c>
      <c r="F18" s="476"/>
      <c r="G18" s="252">
        <v>256</v>
      </c>
      <c r="H18" s="448"/>
      <c r="I18" s="252">
        <v>1511</v>
      </c>
      <c r="J18" s="443"/>
      <c r="K18" s="445"/>
      <c r="L18" s="902">
        <v>947</v>
      </c>
      <c r="M18" s="479"/>
      <c r="N18" s="252">
        <v>230</v>
      </c>
      <c r="O18" s="478"/>
      <c r="P18" s="252">
        <v>1438</v>
      </c>
      <c r="Q18" s="477"/>
      <c r="R18" s="207"/>
    </row>
    <row r="19" spans="1:18" ht="16.5" customHeight="1">
      <c r="B19" s="1342" t="s">
        <v>262</v>
      </c>
      <c r="C19" s="999"/>
      <c r="D19" s="199"/>
      <c r="E19" s="252">
        <v>0</v>
      </c>
      <c r="F19" s="476"/>
      <c r="G19" s="252">
        <v>3142</v>
      </c>
      <c r="H19" s="448"/>
      <c r="I19" s="252">
        <v>4439</v>
      </c>
      <c r="J19" s="443"/>
      <c r="K19" s="445"/>
      <c r="L19" s="902">
        <v>7058</v>
      </c>
      <c r="M19" s="479"/>
      <c r="N19" s="252">
        <v>2993</v>
      </c>
      <c r="O19" s="478"/>
      <c r="P19" s="252">
        <v>4080</v>
      </c>
      <c r="Q19" s="477"/>
      <c r="R19" s="207"/>
    </row>
    <row r="20" spans="1:18" ht="16.5" customHeight="1">
      <c r="B20" s="1342" t="s">
        <v>266</v>
      </c>
      <c r="C20" s="999"/>
      <c r="D20" s="199"/>
      <c r="E20" s="252">
        <v>0</v>
      </c>
      <c r="F20" s="476"/>
      <c r="G20" s="252">
        <v>633</v>
      </c>
      <c r="H20" s="448"/>
      <c r="I20" s="252">
        <v>1860</v>
      </c>
      <c r="J20" s="443"/>
      <c r="K20" s="445"/>
      <c r="L20" s="902">
        <v>2363</v>
      </c>
      <c r="M20" s="476"/>
      <c r="N20" s="252">
        <v>543</v>
      </c>
      <c r="O20" s="448"/>
      <c r="P20" s="252">
        <v>1620</v>
      </c>
      <c r="Q20" s="443"/>
      <c r="R20" s="207"/>
    </row>
    <row r="21" spans="1:18" ht="16.5" customHeight="1">
      <c r="B21" s="1342" t="s">
        <v>267</v>
      </c>
      <c r="C21" s="1355" t="s">
        <v>799</v>
      </c>
      <c r="D21" s="199"/>
      <c r="E21" s="252">
        <v>0</v>
      </c>
      <c r="F21" s="476"/>
      <c r="G21" s="252">
        <v>2934</v>
      </c>
      <c r="H21" s="448"/>
      <c r="I21" s="252">
        <v>15926</v>
      </c>
      <c r="J21" s="443"/>
      <c r="K21" s="445"/>
      <c r="L21" s="902">
        <v>4160</v>
      </c>
      <c r="M21" s="476"/>
      <c r="N21" s="252">
        <v>173</v>
      </c>
      <c r="O21" s="448"/>
      <c r="P21" s="252">
        <v>628</v>
      </c>
      <c r="Q21" s="443"/>
      <c r="R21" s="207"/>
    </row>
    <row r="22" spans="1:18" ht="16.5" customHeight="1">
      <c r="B22" s="1356" t="s">
        <v>268</v>
      </c>
      <c r="C22" s="1356"/>
      <c r="D22" s="213"/>
      <c r="E22" s="252">
        <v>0</v>
      </c>
      <c r="F22" s="476"/>
      <c r="G22" s="252">
        <v>1077</v>
      </c>
      <c r="H22" s="448"/>
      <c r="I22" s="252">
        <v>2632</v>
      </c>
      <c r="J22" s="443"/>
      <c r="K22" s="445"/>
      <c r="L22" s="902">
        <v>1409</v>
      </c>
      <c r="M22" s="476"/>
      <c r="N22" s="252">
        <v>1064</v>
      </c>
      <c r="O22" s="448"/>
      <c r="P22" s="252">
        <v>2603</v>
      </c>
      <c r="Q22" s="443"/>
      <c r="R22" s="207"/>
    </row>
    <row r="23" spans="1:18" s="49" customFormat="1" ht="16.5" customHeight="1">
      <c r="A23" s="73"/>
      <c r="B23" s="1342" t="s">
        <v>270</v>
      </c>
      <c r="C23" s="999"/>
      <c r="D23" s="199"/>
      <c r="E23" s="471">
        <v>0</v>
      </c>
      <c r="F23" s="450"/>
      <c r="G23" s="471">
        <v>261</v>
      </c>
      <c r="H23" s="652"/>
      <c r="I23" s="471">
        <v>596</v>
      </c>
      <c r="J23" s="451"/>
      <c r="K23" s="452"/>
      <c r="L23" s="903">
        <v>606</v>
      </c>
      <c r="M23" s="450"/>
      <c r="N23" s="471">
        <v>227</v>
      </c>
      <c r="O23" s="453"/>
      <c r="P23" s="471">
        <v>511</v>
      </c>
      <c r="Q23" s="219"/>
      <c r="R23" s="24"/>
    </row>
    <row r="24" spans="1:18" s="17" customFormat="1" ht="16.5" customHeight="1">
      <c r="A24" s="50"/>
      <c r="B24" s="1342" t="s">
        <v>271</v>
      </c>
      <c r="C24" s="999"/>
      <c r="D24" s="199"/>
      <c r="E24" s="471">
        <v>0</v>
      </c>
      <c r="F24" s="450"/>
      <c r="G24" s="471">
        <v>336</v>
      </c>
      <c r="H24" s="652"/>
      <c r="I24" s="471">
        <v>830</v>
      </c>
      <c r="J24" s="451"/>
      <c r="K24" s="452"/>
      <c r="L24" s="903">
        <v>1144</v>
      </c>
      <c r="M24" s="450"/>
      <c r="N24" s="471">
        <v>336</v>
      </c>
      <c r="O24" s="453"/>
      <c r="P24" s="471">
        <v>830</v>
      </c>
      <c r="Q24" s="51"/>
      <c r="R24" s="24"/>
    </row>
    <row r="25" spans="1:18" s="17" customFormat="1" ht="16.5" customHeight="1">
      <c r="A25" s="50"/>
      <c r="B25" s="1342" t="s">
        <v>272</v>
      </c>
      <c r="C25" s="1355" t="s">
        <v>800</v>
      </c>
      <c r="D25" s="199"/>
      <c r="E25" s="471">
        <v>0</v>
      </c>
      <c r="F25" s="450"/>
      <c r="G25" s="471">
        <v>1194</v>
      </c>
      <c r="H25" s="652"/>
      <c r="I25" s="471">
        <v>873</v>
      </c>
      <c r="J25" s="451"/>
      <c r="K25" s="452"/>
      <c r="L25" s="903">
        <v>1158</v>
      </c>
      <c r="M25" s="450"/>
      <c r="N25" s="471">
        <v>1194</v>
      </c>
      <c r="O25" s="453"/>
      <c r="P25" s="471">
        <v>873</v>
      </c>
      <c r="Q25" s="51"/>
      <c r="R25" s="24"/>
    </row>
    <row r="26" spans="1:18" s="17" customFormat="1" ht="16.5" customHeight="1">
      <c r="A26" s="50"/>
      <c r="B26" s="1356" t="s">
        <v>273</v>
      </c>
      <c r="C26" s="1356"/>
      <c r="D26" s="213"/>
      <c r="E26" s="471">
        <v>0</v>
      </c>
      <c r="F26" s="450"/>
      <c r="G26" s="471">
        <v>61</v>
      </c>
      <c r="H26" s="652"/>
      <c r="I26" s="471">
        <v>92</v>
      </c>
      <c r="J26" s="451"/>
      <c r="K26" s="452"/>
      <c r="L26" s="903">
        <v>98</v>
      </c>
      <c r="M26" s="450"/>
      <c r="N26" s="471">
        <v>61</v>
      </c>
      <c r="O26" s="453"/>
      <c r="P26" s="471">
        <v>92</v>
      </c>
      <c r="Q26" s="51"/>
      <c r="R26" s="24"/>
    </row>
    <row r="27" spans="1:18" s="17" customFormat="1" ht="16.5" customHeight="1">
      <c r="A27" s="50"/>
      <c r="B27" s="1342" t="s">
        <v>274</v>
      </c>
      <c r="C27" s="999"/>
      <c r="D27" s="199"/>
      <c r="E27" s="471">
        <v>0</v>
      </c>
      <c r="F27" s="450"/>
      <c r="G27" s="471">
        <v>151</v>
      </c>
      <c r="H27" s="652"/>
      <c r="I27" s="471">
        <v>289</v>
      </c>
      <c r="J27" s="451"/>
      <c r="K27" s="452"/>
      <c r="L27" s="903">
        <v>209</v>
      </c>
      <c r="M27" s="450"/>
      <c r="N27" s="471">
        <v>108</v>
      </c>
      <c r="O27" s="453"/>
      <c r="P27" s="471">
        <v>188</v>
      </c>
      <c r="Q27" s="51"/>
      <c r="R27" s="24"/>
    </row>
    <row r="28" spans="1:18" s="17" customFormat="1" ht="16.5" customHeight="1">
      <c r="A28" s="50"/>
      <c r="B28" s="1342" t="s">
        <v>275</v>
      </c>
      <c r="C28" s="999"/>
      <c r="D28" s="199"/>
      <c r="E28" s="471">
        <v>0</v>
      </c>
      <c r="F28" s="450"/>
      <c r="G28" s="471">
        <v>376</v>
      </c>
      <c r="H28" s="652"/>
      <c r="I28" s="471">
        <v>926</v>
      </c>
      <c r="J28" s="451"/>
      <c r="K28" s="452"/>
      <c r="L28" s="903">
        <v>236</v>
      </c>
      <c r="M28" s="450"/>
      <c r="N28" s="471">
        <v>337</v>
      </c>
      <c r="O28" s="453"/>
      <c r="P28" s="471">
        <v>654</v>
      </c>
      <c r="Q28" s="51"/>
      <c r="R28" s="24"/>
    </row>
    <row r="29" spans="1:18" s="17" customFormat="1" ht="16.5" customHeight="1">
      <c r="A29" s="29"/>
      <c r="B29" s="1342" t="s">
        <v>276</v>
      </c>
      <c r="C29" s="999"/>
      <c r="D29" s="199"/>
      <c r="E29" s="471">
        <v>0</v>
      </c>
      <c r="F29" s="450"/>
      <c r="G29" s="471">
        <v>314</v>
      </c>
      <c r="H29" s="652"/>
      <c r="I29" s="471">
        <v>834</v>
      </c>
      <c r="J29" s="451"/>
      <c r="K29" s="452"/>
      <c r="L29" s="903">
        <v>225</v>
      </c>
      <c r="M29" s="450"/>
      <c r="N29" s="471">
        <v>242</v>
      </c>
      <c r="O29" s="453"/>
      <c r="P29" s="471">
        <v>630</v>
      </c>
      <c r="Q29" s="51"/>
      <c r="R29" s="24"/>
    </row>
    <row r="30" spans="1:18" s="17" customFormat="1" ht="16.5" hidden="1" customHeight="1">
      <c r="A30" s="29"/>
      <c r="B30" s="1342" t="s">
        <v>277</v>
      </c>
      <c r="C30" s="999"/>
      <c r="D30" s="199"/>
      <c r="E30" s="653">
        <v>0</v>
      </c>
      <c r="F30" s="450"/>
      <c r="G30" s="471">
        <v>12</v>
      </c>
      <c r="H30" s="652"/>
      <c r="I30" s="653" t="s">
        <v>72</v>
      </c>
      <c r="J30" s="451"/>
      <c r="K30" s="452"/>
      <c r="L30" s="904" t="s">
        <v>72</v>
      </c>
      <c r="M30" s="450"/>
      <c r="N30" s="471">
        <v>12</v>
      </c>
      <c r="O30" s="453"/>
      <c r="P30" s="653" t="s">
        <v>72</v>
      </c>
      <c r="Q30" s="51"/>
      <c r="R30" s="24"/>
    </row>
    <row r="31" spans="1:18" s="17" customFormat="1" ht="16.5" customHeight="1">
      <c r="A31" s="29"/>
      <c r="B31" s="1342" t="s">
        <v>278</v>
      </c>
      <c r="C31" s="999"/>
      <c r="D31" s="199"/>
      <c r="E31" s="471">
        <v>0</v>
      </c>
      <c r="F31" s="450"/>
      <c r="G31" s="471">
        <v>304</v>
      </c>
      <c r="H31" s="652"/>
      <c r="I31" s="471">
        <v>426</v>
      </c>
      <c r="J31" s="451"/>
      <c r="K31" s="452"/>
      <c r="L31" s="903">
        <v>345</v>
      </c>
      <c r="M31" s="450"/>
      <c r="N31" s="471">
        <v>304</v>
      </c>
      <c r="O31" s="453"/>
      <c r="P31" s="471">
        <v>426</v>
      </c>
      <c r="Q31" s="51"/>
      <c r="R31" s="24"/>
    </row>
    <row r="32" spans="1:18" s="17" customFormat="1" ht="16.5" customHeight="1">
      <c r="A32" s="29"/>
      <c r="B32" s="1342" t="s">
        <v>279</v>
      </c>
      <c r="C32" s="999"/>
      <c r="D32" s="199"/>
      <c r="E32" s="471">
        <v>0</v>
      </c>
      <c r="F32" s="450"/>
      <c r="G32" s="471">
        <v>75</v>
      </c>
      <c r="H32" s="652"/>
      <c r="I32" s="471">
        <v>626</v>
      </c>
      <c r="J32" s="451"/>
      <c r="K32" s="452"/>
      <c r="L32" s="903">
        <v>482</v>
      </c>
      <c r="M32" s="450"/>
      <c r="N32" s="471">
        <v>75</v>
      </c>
      <c r="O32" s="453"/>
      <c r="P32" s="471">
        <v>626</v>
      </c>
      <c r="Q32" s="51"/>
      <c r="R32" s="24"/>
    </row>
    <row r="33" spans="1:21" s="52" customFormat="1" ht="16.5" hidden="1" customHeight="1">
      <c r="A33" s="220"/>
      <c r="B33" s="1342" t="s">
        <v>280</v>
      </c>
      <c r="C33" s="495"/>
      <c r="D33" s="207"/>
      <c r="E33" s="653">
        <v>0</v>
      </c>
      <c r="F33" s="450"/>
      <c r="G33" s="653">
        <v>0</v>
      </c>
      <c r="H33" s="652"/>
      <c r="I33" s="653" t="s">
        <v>72</v>
      </c>
      <c r="J33" s="451"/>
      <c r="K33" s="452"/>
      <c r="L33" s="904">
        <v>0</v>
      </c>
      <c r="M33" s="450"/>
      <c r="N33" s="653">
        <v>0</v>
      </c>
      <c r="O33" s="455"/>
      <c r="P33" s="653">
        <v>0</v>
      </c>
      <c r="Q33" s="133"/>
      <c r="R33" s="24"/>
    </row>
    <row r="34" spans="1:21" s="52" customFormat="1" ht="16.5" customHeight="1">
      <c r="A34" s="221"/>
      <c r="B34" s="1342" t="s">
        <v>281</v>
      </c>
      <c r="C34" s="495"/>
      <c r="D34" s="207"/>
      <c r="E34" s="471">
        <v>0</v>
      </c>
      <c r="F34" s="450"/>
      <c r="G34" s="471">
        <v>241</v>
      </c>
      <c r="H34" s="652"/>
      <c r="I34" s="471">
        <v>550</v>
      </c>
      <c r="J34" s="451"/>
      <c r="K34" s="452"/>
      <c r="L34" s="903">
        <v>290</v>
      </c>
      <c r="M34" s="450"/>
      <c r="N34" s="471">
        <v>241</v>
      </c>
      <c r="O34" s="453"/>
      <c r="P34" s="471">
        <v>550</v>
      </c>
      <c r="Q34" s="133"/>
      <c r="R34" s="24"/>
    </row>
    <row r="35" spans="1:21" s="17" customFormat="1" ht="16.5" customHeight="1">
      <c r="A35" s="50"/>
      <c r="B35" s="1342" t="s">
        <v>63</v>
      </c>
      <c r="C35" s="495"/>
      <c r="D35" s="207"/>
      <c r="E35" s="471">
        <v>0</v>
      </c>
      <c r="F35" s="450"/>
      <c r="G35" s="471">
        <v>106</v>
      </c>
      <c r="H35" s="652"/>
      <c r="I35" s="471">
        <v>79</v>
      </c>
      <c r="J35" s="451"/>
      <c r="K35" s="452"/>
      <c r="L35" s="903">
        <v>207</v>
      </c>
      <c r="M35" s="450"/>
      <c r="N35" s="471">
        <v>106</v>
      </c>
      <c r="O35" s="453"/>
      <c r="P35" s="471">
        <v>79</v>
      </c>
      <c r="Q35" s="51"/>
      <c r="R35" s="24"/>
      <c r="U35" s="52"/>
    </row>
    <row r="36" spans="1:21" s="17" customFormat="1" ht="16.5" customHeight="1" thickBot="1">
      <c r="A36" s="50"/>
      <c r="B36" s="1342" t="s">
        <v>282</v>
      </c>
      <c r="C36" s="763"/>
      <c r="D36" s="11"/>
      <c r="E36" s="471">
        <v>0</v>
      </c>
      <c r="F36" s="444"/>
      <c r="G36" s="471">
        <v>701</v>
      </c>
      <c r="H36" s="448"/>
      <c r="I36" s="471">
        <v>6569</v>
      </c>
      <c r="J36" s="443"/>
      <c r="K36" s="442"/>
      <c r="L36" s="471">
        <v>235</v>
      </c>
      <c r="M36" s="445"/>
      <c r="N36" s="471">
        <v>422</v>
      </c>
      <c r="O36" s="446"/>
      <c r="P36" s="471">
        <v>5348</v>
      </c>
      <c r="Q36" s="51"/>
      <c r="R36" s="24"/>
      <c r="U36" s="52"/>
    </row>
    <row r="37" spans="1:21" s="17" customFormat="1" ht="21" thickBot="1">
      <c r="A37" s="50"/>
      <c r="B37" s="129"/>
      <c r="C37" s="129"/>
      <c r="D37" s="199"/>
      <c r="E37" s="447">
        <f>SUM(C10:E36)</f>
        <v>0</v>
      </c>
      <c r="F37" s="444"/>
      <c r="G37" s="447">
        <f>SUM(F10:G36)+1</f>
        <v>39823</v>
      </c>
      <c r="H37" s="448"/>
      <c r="I37" s="447">
        <f>SUM(H10:I36)</f>
        <v>77400</v>
      </c>
      <c r="J37" s="448"/>
      <c r="K37" s="449"/>
      <c r="L37" s="918">
        <f>SUM(L10:L36)</f>
        <v>43051</v>
      </c>
      <c r="M37" s="445"/>
      <c r="N37" s="447">
        <f>SUM(N10:N36)</f>
        <v>36316</v>
      </c>
      <c r="O37" s="448"/>
      <c r="P37" s="918">
        <v>59257</v>
      </c>
      <c r="Q37" s="51"/>
      <c r="R37" s="24"/>
      <c r="U37" s="52"/>
    </row>
    <row r="38" spans="1:21" s="17" customFormat="1" ht="9" customHeight="1" thickTop="1">
      <c r="A38" s="50"/>
      <c r="B38" s="26"/>
      <c r="C38" s="26"/>
      <c r="D38" s="26"/>
      <c r="E38" s="11"/>
      <c r="F38" s="11"/>
      <c r="G38" s="198"/>
      <c r="H38" s="198"/>
      <c r="I38" s="198"/>
      <c r="J38" s="198"/>
      <c r="K38" s="198"/>
      <c r="L38" s="11"/>
      <c r="M38" s="11"/>
      <c r="N38" s="11"/>
      <c r="O38" s="11"/>
      <c r="P38" s="11"/>
      <c r="Q38" s="51"/>
      <c r="R38" s="24"/>
      <c r="U38" s="52"/>
    </row>
    <row r="39" spans="1:21" s="17" customFormat="1" ht="33" customHeight="1">
      <c r="A39" s="813" t="s">
        <v>802</v>
      </c>
      <c r="B39" s="1348" t="s">
        <v>870</v>
      </c>
      <c r="C39" s="1348"/>
      <c r="D39" s="1348"/>
      <c r="E39" s="1348"/>
      <c r="F39" s="1348"/>
      <c r="G39" s="1348"/>
      <c r="H39" s="1348"/>
      <c r="I39" s="1348"/>
      <c r="J39" s="1348"/>
      <c r="K39" s="1348"/>
      <c r="L39" s="1348"/>
      <c r="M39" s="1348"/>
      <c r="N39" s="1348"/>
      <c r="O39" s="1348"/>
      <c r="P39" s="1348"/>
      <c r="Q39" s="1348"/>
      <c r="R39" s="1348"/>
      <c r="U39" s="52"/>
    </row>
    <row r="40" spans="1:21" s="17" customFormat="1" ht="39.75" customHeight="1">
      <c r="A40" s="1350" t="s">
        <v>803</v>
      </c>
      <c r="B40" s="1351" t="s">
        <v>927</v>
      </c>
      <c r="C40" s="1351"/>
      <c r="D40" s="1351"/>
      <c r="E40" s="1351"/>
      <c r="F40" s="1351"/>
      <c r="G40" s="1351"/>
      <c r="H40" s="1351"/>
      <c r="I40" s="1351"/>
      <c r="J40" s="1351"/>
      <c r="K40" s="1351"/>
      <c r="L40" s="1351"/>
      <c r="M40" s="1351"/>
      <c r="N40" s="1351"/>
      <c r="O40" s="1351"/>
      <c r="P40" s="1351"/>
      <c r="Q40" s="1351"/>
      <c r="R40" s="1351"/>
    </row>
    <row r="41" spans="1:21" ht="23.25" customHeight="1">
      <c r="A41" s="813" t="s">
        <v>804</v>
      </c>
      <c r="B41" s="1346" t="s">
        <v>895</v>
      </c>
      <c r="C41" s="1346"/>
      <c r="D41" s="1346"/>
      <c r="E41" s="1346"/>
      <c r="F41" s="1346"/>
      <c r="G41" s="1346"/>
      <c r="H41" s="1346"/>
      <c r="I41" s="1346"/>
      <c r="J41" s="1346"/>
      <c r="K41" s="1346"/>
      <c r="L41" s="1346"/>
      <c r="M41" s="1346"/>
      <c r="N41" s="1346"/>
      <c r="O41" s="1346"/>
      <c r="P41" s="1346"/>
      <c r="Q41" s="1349"/>
      <c r="R41" s="1347"/>
    </row>
    <row r="42" spans="1:21" ht="9.75" customHeight="1"/>
    <row r="43" spans="1:21" s="4" customFormat="1" ht="22.5" customHeight="1">
      <c r="A43" s="1193">
        <v>14</v>
      </c>
      <c r="B43" s="1193"/>
      <c r="C43" s="1193"/>
      <c r="D43" s="1193"/>
      <c r="E43" s="1193"/>
      <c r="F43" s="1193"/>
      <c r="G43" s="1193"/>
      <c r="H43" s="1193"/>
      <c r="I43" s="1193"/>
      <c r="J43" s="1193"/>
      <c r="K43" s="1193"/>
      <c r="L43" s="1193"/>
      <c r="M43" s="1193"/>
      <c r="N43" s="1193"/>
      <c r="O43" s="1193"/>
      <c r="P43" s="1193"/>
      <c r="Q43" s="1193"/>
      <c r="R43" s="645"/>
      <c r="S43" s="12"/>
    </row>
  </sheetData>
  <mergeCells count="13">
    <mergeCell ref="B8:B9"/>
    <mergeCell ref="B22:C22"/>
    <mergeCell ref="A43:Q43"/>
    <mergeCell ref="B26:C26"/>
    <mergeCell ref="A1:R1"/>
    <mergeCell ref="A2:R2"/>
    <mergeCell ref="A3:R3"/>
    <mergeCell ref="A4:R4"/>
    <mergeCell ref="E7:I7"/>
    <mergeCell ref="L7:P7"/>
    <mergeCell ref="B41:P41"/>
    <mergeCell ref="B39:R39"/>
    <mergeCell ref="B40:R40"/>
  </mergeCells>
  <phoneticPr fontId="94" type="noConversion"/>
  <pageMargins left="0.39370078740157499" right="0.78740157480314998" top="0.39370078740157499" bottom="0.39370078740157499" header="0.31496062992126" footer="0.31496062992126"/>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A1:V19"/>
  <sheetViews>
    <sheetView rightToLeft="1" view="pageBreakPreview" zoomScale="110" zoomScaleSheetLayoutView="110" workbookViewId="0">
      <selection activeCell="M22" sqref="M22"/>
    </sheetView>
  </sheetViews>
  <sheetFormatPr defaultColWidth="7.625" defaultRowHeight="18"/>
  <cols>
    <col min="1" max="1" width="4.625" style="50" bestFit="1" customWidth="1"/>
    <col min="2" max="2" width="27.125" style="17" customWidth="1"/>
    <col min="3" max="3" width="2.375" style="17" customWidth="1"/>
    <col min="4" max="4" width="10.5" style="17" customWidth="1"/>
    <col min="5" max="5" width="0.875" style="17" customWidth="1"/>
    <col min="6" max="6" width="13.625" style="17" hidden="1" customWidth="1"/>
    <col min="7" max="7" width="0.875" style="17" hidden="1" customWidth="1"/>
    <col min="8" max="8" width="13" style="17" hidden="1" customWidth="1"/>
    <col min="9" max="9" width="1" style="17" hidden="1" customWidth="1"/>
    <col min="10" max="10" width="10.375" style="17" hidden="1" customWidth="1"/>
    <col min="11" max="11" width="0.5" style="17" customWidth="1"/>
    <col min="12" max="12" width="4.375" style="17" hidden="1" customWidth="1"/>
    <col min="13" max="13" width="14.625" style="17" customWidth="1"/>
    <col min="14" max="14" width="0.625" style="17" customWidth="1"/>
    <col min="15" max="15" width="13.375" style="17" hidden="1" customWidth="1"/>
    <col min="16" max="16" width="1.5" style="17" customWidth="1"/>
    <col min="17" max="17" width="11.5" style="17" customWidth="1"/>
    <col min="18" max="18" width="1.5" style="17" customWidth="1"/>
    <col min="19" max="19" width="11.875" style="47" bestFit="1" customWidth="1"/>
    <col min="20" max="20" width="15.375" style="47" bestFit="1" customWidth="1"/>
    <col min="21" max="21" width="5" style="17" customWidth="1"/>
    <col min="22" max="22" width="10.375" style="17" bestFit="1" customWidth="1"/>
    <col min="23" max="23" width="5" style="17" customWidth="1"/>
    <col min="24" max="24" width="10.375" style="17" bestFit="1" customWidth="1"/>
    <col min="25" max="27" width="9" style="17" customWidth="1"/>
    <col min="28" max="28" width="10.375" style="17" bestFit="1" customWidth="1"/>
    <col min="29" max="257" width="9" style="17" customWidth="1"/>
    <col min="258" max="258" width="3.625" style="17" customWidth="1"/>
    <col min="259" max="259" width="4.875" style="17" customWidth="1"/>
    <col min="260" max="260" width="5.375" style="17" customWidth="1"/>
    <col min="261" max="261" width="31.375" style="17" customWidth="1"/>
    <col min="262" max="16384" width="7.625" style="17"/>
  </cols>
  <sheetData>
    <row r="1" spans="1:22" s="25" customFormat="1" ht="15" customHeight="1">
      <c r="A1" s="1304" t="str">
        <f>'سر برگ صفحات'!A1</f>
        <v>شرکت نمونه (سهامی خاص)</v>
      </c>
      <c r="B1" s="1304"/>
      <c r="C1" s="1304"/>
      <c r="D1" s="1304"/>
      <c r="E1" s="1304"/>
      <c r="F1" s="1304"/>
      <c r="G1" s="1304"/>
      <c r="H1" s="1304"/>
      <c r="I1" s="1304"/>
      <c r="J1" s="1304"/>
      <c r="K1" s="1304"/>
      <c r="L1" s="1304"/>
      <c r="M1" s="1304"/>
      <c r="N1" s="1304"/>
      <c r="O1" s="1304"/>
      <c r="P1" s="1304"/>
      <c r="Q1" s="1304"/>
      <c r="R1" s="1304"/>
      <c r="S1" s="24"/>
      <c r="T1" s="24"/>
      <c r="U1" s="23"/>
      <c r="V1" s="23"/>
    </row>
    <row r="2" spans="1:22" s="25" customFormat="1" ht="15" customHeight="1">
      <c r="A2" s="1339" t="str">
        <f>'سر برگ صفحات'!A2</f>
        <v>صورتهای مالی تلفیق گروه و شرکت</v>
      </c>
      <c r="B2" s="1339"/>
      <c r="C2" s="1339"/>
      <c r="D2" s="1339"/>
      <c r="E2" s="1339"/>
      <c r="F2" s="1339"/>
      <c r="G2" s="1339"/>
      <c r="H2" s="1339"/>
      <c r="I2" s="1339"/>
      <c r="J2" s="1339"/>
      <c r="K2" s="1339"/>
      <c r="L2" s="1339"/>
      <c r="M2" s="1339"/>
      <c r="N2" s="1339"/>
      <c r="O2" s="1339"/>
      <c r="P2" s="1339"/>
      <c r="Q2" s="1339"/>
      <c r="R2" s="1339"/>
      <c r="S2" s="24"/>
      <c r="T2" s="24"/>
      <c r="U2" s="23"/>
      <c r="V2" s="23"/>
    </row>
    <row r="3" spans="1:22" s="25" customFormat="1" ht="15" customHeight="1">
      <c r="A3" s="1339" t="str">
        <f>'سر برگ صفحات'!A15</f>
        <v>يادداشتهاي توضيحي صورت هاي مالي</v>
      </c>
      <c r="B3" s="1339"/>
      <c r="C3" s="1339"/>
      <c r="D3" s="1339"/>
      <c r="E3" s="1339"/>
      <c r="F3" s="1339"/>
      <c r="G3" s="1339"/>
      <c r="H3" s="1339"/>
      <c r="I3" s="1339"/>
      <c r="J3" s="1339"/>
      <c r="K3" s="1339"/>
      <c r="L3" s="1339"/>
      <c r="M3" s="1339"/>
      <c r="N3" s="1339"/>
      <c r="O3" s="1339"/>
      <c r="P3" s="1339"/>
      <c r="Q3" s="1339"/>
      <c r="R3" s="1339"/>
      <c r="S3" s="24"/>
      <c r="T3" s="24"/>
      <c r="U3" s="23"/>
      <c r="V3" s="23"/>
    </row>
    <row r="4" spans="1:22" s="25" customFormat="1" ht="15" customHeight="1">
      <c r="A4" s="1339" t="str">
        <f>'سر برگ صفحات'!A18</f>
        <v xml:space="preserve"> دوره مالی منتهی به 29 اسفند 1400</v>
      </c>
      <c r="B4" s="1339"/>
      <c r="C4" s="1339"/>
      <c r="D4" s="1339"/>
      <c r="E4" s="1339"/>
      <c r="F4" s="1339"/>
      <c r="G4" s="1339"/>
      <c r="H4" s="1339"/>
      <c r="I4" s="1339"/>
      <c r="J4" s="1339"/>
      <c r="K4" s="1339"/>
      <c r="L4" s="1339"/>
      <c r="M4" s="1339"/>
      <c r="N4" s="1339"/>
      <c r="O4" s="1339"/>
      <c r="P4" s="1339"/>
      <c r="Q4" s="1339"/>
      <c r="R4" s="1339"/>
      <c r="S4" s="24"/>
      <c r="T4" s="24"/>
      <c r="U4" s="23"/>
      <c r="V4" s="23"/>
    </row>
    <row r="5" spans="1:22" ht="18.75" thickBot="1">
      <c r="A5" s="111" t="s">
        <v>38</v>
      </c>
      <c r="B5" s="138" t="s">
        <v>698</v>
      </c>
      <c r="C5" s="138"/>
      <c r="D5" s="138"/>
      <c r="S5" s="51"/>
      <c r="T5" s="51"/>
    </row>
    <row r="6" spans="1:22" ht="18.75" hidden="1" thickBot="1">
      <c r="B6" s="207"/>
      <c r="C6" s="207"/>
      <c r="D6" s="211"/>
      <c r="E6" s="211"/>
      <c r="F6" s="211"/>
      <c r="G6" s="211"/>
      <c r="H6" s="211"/>
      <c r="I6" s="211"/>
      <c r="J6" s="211"/>
      <c r="K6" s="211"/>
      <c r="L6" s="211"/>
      <c r="M6" s="1194" t="s">
        <v>258</v>
      </c>
      <c r="N6" s="1194"/>
      <c r="O6" s="1194"/>
      <c r="P6" s="1197"/>
      <c r="Q6" s="1197"/>
      <c r="R6" s="1194"/>
      <c r="S6" s="51"/>
      <c r="T6" s="51"/>
    </row>
    <row r="7" spans="1:22" ht="53.25" customHeight="1" thickBot="1">
      <c r="B7" s="213"/>
      <c r="C7" s="213"/>
      <c r="D7" s="1359" t="s">
        <v>11</v>
      </c>
      <c r="E7" s="199"/>
      <c r="F7" s="726" t="str">
        <f>'سر برگ صفحات'!A12</f>
        <v>دوره مالی منتهی به 1400/12/29</v>
      </c>
      <c r="G7" s="201"/>
      <c r="H7" s="726" t="str">
        <f>'سر برگ صفحات'!A13</f>
        <v xml:space="preserve"> 6 ماهه منتهی به 1399/06/31</v>
      </c>
      <c r="I7" s="742"/>
      <c r="J7" s="726" t="str">
        <f>'سر برگ صفحات'!A11</f>
        <v>سال 1399</v>
      </c>
      <c r="K7" s="727"/>
      <c r="L7" s="727"/>
      <c r="M7" s="727" t="str">
        <f>'سر برگ صفحات'!A12</f>
        <v>دوره مالی منتهی به 1400/12/29</v>
      </c>
      <c r="N7" s="201"/>
      <c r="O7" s="726" t="str">
        <f>'سر برگ صفحات'!A13</f>
        <v xml:space="preserve"> 6 ماهه منتهی به 1399/06/31</v>
      </c>
      <c r="P7" s="727"/>
      <c r="Q7" s="726" t="str">
        <f>'سر برگ صفحات'!A11</f>
        <v>سال 1399</v>
      </c>
      <c r="R7" s="200"/>
      <c r="S7" s="51"/>
      <c r="T7" s="51"/>
    </row>
    <row r="8" spans="1:22">
      <c r="B8" s="207"/>
      <c r="C8" s="207"/>
      <c r="D8" s="207"/>
      <c r="E8" s="207"/>
      <c r="F8" s="399" t="s">
        <v>24</v>
      </c>
      <c r="G8" s="232"/>
      <c r="H8" s="399" t="s">
        <v>24</v>
      </c>
      <c r="I8" s="399"/>
      <c r="J8" s="399" t="s">
        <v>24</v>
      </c>
      <c r="K8" s="399"/>
      <c r="L8" s="209"/>
      <c r="M8" s="210" t="s">
        <v>24</v>
      </c>
      <c r="N8" s="232"/>
      <c r="O8" s="399" t="s">
        <v>24</v>
      </c>
      <c r="P8" s="399"/>
      <c r="Q8" s="399" t="s">
        <v>24</v>
      </c>
      <c r="R8" s="399"/>
      <c r="S8" s="51"/>
      <c r="T8" s="51"/>
    </row>
    <row r="9" spans="1:22" ht="32.25" customHeight="1">
      <c r="B9" s="495" t="s">
        <v>792</v>
      </c>
      <c r="C9" s="207"/>
      <c r="D9" s="207"/>
      <c r="E9" s="207"/>
      <c r="F9" s="654">
        <v>0</v>
      </c>
      <c r="G9" s="459"/>
      <c r="H9" s="654">
        <v>31</v>
      </c>
      <c r="I9" s="665"/>
      <c r="J9" s="654">
        <v>32</v>
      </c>
      <c r="K9" s="654"/>
      <c r="L9" s="459"/>
      <c r="M9" s="458">
        <v>2109</v>
      </c>
      <c r="N9" s="919"/>
      <c r="O9" s="458">
        <v>31</v>
      </c>
      <c r="P9" s="920"/>
      <c r="Q9" s="458">
        <v>32</v>
      </c>
      <c r="R9" s="399"/>
      <c r="S9" s="51"/>
      <c r="T9" s="51"/>
    </row>
    <row r="10" spans="1:22" ht="32.25" customHeight="1">
      <c r="B10" s="1342" t="s">
        <v>805</v>
      </c>
      <c r="C10" s="213"/>
      <c r="D10" s="213"/>
      <c r="E10" s="207"/>
      <c r="F10" s="906">
        <v>0</v>
      </c>
      <c r="G10" s="459"/>
      <c r="H10" s="654">
        <v>21543</v>
      </c>
      <c r="I10" s="665"/>
      <c r="J10" s="654">
        <v>21221</v>
      </c>
      <c r="K10" s="654"/>
      <c r="L10" s="459"/>
      <c r="M10" s="458">
        <v>9341</v>
      </c>
      <c r="N10" s="919"/>
      <c r="O10" s="458">
        <v>20266</v>
      </c>
      <c r="P10" s="920"/>
      <c r="Q10" s="458">
        <v>20114</v>
      </c>
      <c r="R10" s="453"/>
      <c r="S10" s="51"/>
      <c r="T10" s="51"/>
    </row>
    <row r="11" spans="1:22" ht="32.25" customHeight="1">
      <c r="B11" s="1342" t="s">
        <v>556</v>
      </c>
      <c r="C11" s="213"/>
      <c r="D11" s="651" t="s">
        <v>759</v>
      </c>
      <c r="E11" s="207"/>
      <c r="F11" s="906">
        <v>0</v>
      </c>
      <c r="G11" s="459"/>
      <c r="H11" s="654">
        <v>0</v>
      </c>
      <c r="I11" s="665"/>
      <c r="J11" s="654">
        <v>54135</v>
      </c>
      <c r="K11" s="654"/>
      <c r="L11" s="459"/>
      <c r="M11" s="458">
        <v>1274</v>
      </c>
      <c r="N11" s="919"/>
      <c r="O11" s="458">
        <v>0</v>
      </c>
      <c r="P11" s="920"/>
      <c r="Q11" s="458">
        <v>54135</v>
      </c>
      <c r="R11" s="453"/>
      <c r="S11" s="51"/>
      <c r="T11" s="51"/>
    </row>
    <row r="12" spans="1:22" ht="32.25" customHeight="1" thickBot="1">
      <c r="B12" s="1342" t="s">
        <v>59</v>
      </c>
      <c r="C12" s="213"/>
      <c r="D12" s="255" t="s">
        <v>760</v>
      </c>
      <c r="E12" s="207"/>
      <c r="F12" s="906">
        <v>0</v>
      </c>
      <c r="G12" s="459"/>
      <c r="H12" s="654">
        <v>53681</v>
      </c>
      <c r="I12" s="665"/>
      <c r="J12" s="654">
        <v>0</v>
      </c>
      <c r="K12" s="654"/>
      <c r="L12" s="459"/>
      <c r="M12" s="921">
        <v>5155</v>
      </c>
      <c r="N12" s="919"/>
      <c r="O12" s="458">
        <v>53681</v>
      </c>
      <c r="P12" s="920"/>
      <c r="Q12" s="458" t="s">
        <v>72</v>
      </c>
      <c r="R12" s="453"/>
      <c r="S12" s="51"/>
      <c r="T12" s="51"/>
    </row>
    <row r="13" spans="1:22" ht="27" customHeight="1" thickBot="1">
      <c r="B13" s="207"/>
      <c r="C13" s="207"/>
      <c r="D13" s="207"/>
      <c r="E13" s="207"/>
      <c r="F13" s="666">
        <f>SUM(F9:F12)</f>
        <v>0</v>
      </c>
      <c r="G13" s="459"/>
      <c r="H13" s="666">
        <f>SUM(H9:H12)</f>
        <v>75255</v>
      </c>
      <c r="I13" s="665"/>
      <c r="J13" s="666">
        <f>SUM(J10:J12)</f>
        <v>75356</v>
      </c>
      <c r="K13" s="665"/>
      <c r="L13" s="459"/>
      <c r="M13" s="922">
        <f>SUM(M9:M12)</f>
        <v>17879</v>
      </c>
      <c r="N13" s="919"/>
      <c r="O13" s="922">
        <f>SUM(O9:O12)</f>
        <v>73978</v>
      </c>
      <c r="P13" s="920"/>
      <c r="Q13" s="922">
        <f>SUM(Q9:Q12)</f>
        <v>74281</v>
      </c>
      <c r="R13" s="453"/>
      <c r="S13" s="51"/>
      <c r="T13" s="51"/>
    </row>
    <row r="14" spans="1:22" ht="18.75" thickTop="1">
      <c r="B14" s="1199"/>
      <c r="C14" s="1199"/>
      <c r="D14" s="1199"/>
      <c r="E14" s="1199"/>
      <c r="F14" s="1199"/>
      <c r="S14" s="51"/>
      <c r="T14" s="51"/>
    </row>
    <row r="15" spans="1:22" ht="6" customHeight="1">
      <c r="B15" s="1199"/>
      <c r="C15" s="1199"/>
      <c r="D15" s="1199"/>
      <c r="E15" s="1199"/>
      <c r="F15" s="1199"/>
      <c r="S15" s="51"/>
      <c r="T15" s="51"/>
    </row>
    <row r="16" spans="1:22" ht="14.25" customHeight="1">
      <c r="B16" s="1199"/>
      <c r="C16" s="1199"/>
      <c r="D16" s="1199"/>
      <c r="E16" s="1199"/>
      <c r="F16" s="1199"/>
      <c r="S16" s="51"/>
      <c r="T16" s="51"/>
    </row>
    <row r="17" spans="1:20" ht="30" customHeight="1">
      <c r="A17" s="1360" t="s">
        <v>699</v>
      </c>
      <c r="B17" s="1361" t="s">
        <v>1016</v>
      </c>
      <c r="C17" s="1361"/>
      <c r="D17" s="1361"/>
      <c r="E17" s="1361"/>
      <c r="F17" s="1361"/>
      <c r="G17" s="1361"/>
      <c r="H17" s="1361"/>
      <c r="I17" s="1361"/>
      <c r="J17" s="1361"/>
      <c r="K17" s="1361"/>
      <c r="L17" s="1361"/>
      <c r="M17" s="1361"/>
      <c r="N17" s="1361"/>
      <c r="O17" s="1361"/>
      <c r="P17" s="1361"/>
      <c r="Q17" s="1361"/>
      <c r="R17" s="1361"/>
      <c r="S17" s="51"/>
      <c r="T17" s="51"/>
    </row>
    <row r="18" spans="1:20" ht="30.75" customHeight="1">
      <c r="A18" s="1360" t="s">
        <v>761</v>
      </c>
      <c r="B18" s="1362" t="s">
        <v>1017</v>
      </c>
      <c r="C18" s="1362"/>
      <c r="D18" s="1362"/>
      <c r="E18" s="1362"/>
      <c r="F18" s="1362"/>
      <c r="G18" s="1362"/>
      <c r="H18" s="1362"/>
      <c r="I18" s="1362"/>
      <c r="J18" s="1362"/>
      <c r="K18" s="1362"/>
      <c r="L18" s="1362"/>
      <c r="M18" s="1362"/>
      <c r="N18" s="1362"/>
      <c r="O18" s="1362"/>
      <c r="P18" s="1362"/>
      <c r="Q18" s="1362"/>
      <c r="R18" s="1362"/>
      <c r="S18" s="51"/>
      <c r="T18" s="51"/>
    </row>
    <row r="19" spans="1:20" ht="19.5">
      <c r="A19" s="1198" t="s">
        <v>873</v>
      </c>
      <c r="B19" s="1198"/>
      <c r="C19" s="1198"/>
      <c r="D19" s="1198"/>
      <c r="E19" s="1198"/>
      <c r="F19" s="1198"/>
      <c r="G19" s="1198"/>
      <c r="H19" s="1198"/>
      <c r="I19" s="1198"/>
      <c r="J19" s="1198"/>
      <c r="K19" s="1198"/>
      <c r="L19" s="1198"/>
      <c r="M19" s="1198"/>
      <c r="N19" s="1198"/>
      <c r="O19" s="1198"/>
      <c r="P19" s="1198"/>
      <c r="Q19" s="1198"/>
      <c r="R19" s="1198"/>
      <c r="S19" s="50"/>
    </row>
  </sheetData>
  <mergeCells count="11">
    <mergeCell ref="A19:R19"/>
    <mergeCell ref="A2:R2"/>
    <mergeCell ref="A1:R1"/>
    <mergeCell ref="A3:R3"/>
    <mergeCell ref="A4:R4"/>
    <mergeCell ref="B14:F14"/>
    <mergeCell ref="B15:F15"/>
    <mergeCell ref="B16:F16"/>
    <mergeCell ref="M6:R6"/>
    <mergeCell ref="B17:R17"/>
    <mergeCell ref="B18:R18"/>
  </mergeCells>
  <phoneticPr fontId="94" type="noConversion"/>
  <pageMargins left="0.39370078740157499" right="0.78740157480314998" top="0.39370078740157499" bottom="0.39370078740157499" header="0.31496062992126" footer="0.31496062992126"/>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C00000"/>
  </sheetPr>
  <dimension ref="A1:AB29"/>
  <sheetViews>
    <sheetView rightToLeft="1" view="pageBreakPreview" zoomScale="96" zoomScaleSheetLayoutView="96" workbookViewId="0">
      <selection activeCell="K15" sqref="K15"/>
    </sheetView>
  </sheetViews>
  <sheetFormatPr defaultColWidth="9" defaultRowHeight="18"/>
  <cols>
    <col min="1" max="2" width="1.625" style="17" customWidth="1"/>
    <col min="3" max="3" width="32.5" style="17" customWidth="1"/>
    <col min="4" max="4" width="0.625" style="163" customWidth="1"/>
    <col min="5" max="5" width="9.375" style="163" customWidth="1"/>
    <col min="6" max="6" width="1" style="163" customWidth="1"/>
    <col min="7" max="7" width="10.375" style="163" customWidth="1"/>
    <col min="8" max="8" width="1" style="163" customWidth="1"/>
    <col min="9" max="9" width="10.125" style="163" customWidth="1"/>
    <col min="10" max="10" width="0.5" style="163" customWidth="1"/>
    <col min="11" max="11" width="10" style="163" customWidth="1"/>
    <col min="12" max="12" width="0.5" style="163" customWidth="1"/>
    <col min="13" max="13" width="9.5" style="163" customWidth="1"/>
    <col min="14" max="14" width="0.5" style="163" customWidth="1"/>
    <col min="15" max="15" width="9.5" style="163" customWidth="1"/>
    <col min="16" max="16" width="0.5" style="163" customWidth="1"/>
    <col min="17" max="17" width="11.5" style="163" hidden="1" customWidth="1"/>
    <col min="18" max="18" width="0.625" style="163" customWidth="1"/>
    <col min="19" max="19" width="11.375" style="163" customWidth="1"/>
    <col min="20" max="20" width="1" style="163" customWidth="1"/>
    <col min="21" max="21" width="9.5" style="163" customWidth="1"/>
    <col min="22" max="23" width="0.625" style="163" customWidth="1"/>
    <col min="24" max="24" width="1.875" style="163" customWidth="1"/>
    <col min="25" max="25" width="11.625" style="164" customWidth="1"/>
    <col min="26" max="26" width="15.375" style="47" bestFit="1" customWidth="1"/>
    <col min="27" max="27" width="5" style="17" customWidth="1"/>
    <col min="28" max="28" width="10.375" style="17" bestFit="1" customWidth="1"/>
    <col min="29" max="29" width="5" style="17" customWidth="1"/>
    <col min="30" max="30" width="10.375" style="17" bestFit="1" customWidth="1"/>
    <col min="31" max="33" width="9" style="17"/>
    <col min="34" max="34" width="10.375" style="17" bestFit="1" customWidth="1"/>
    <col min="35" max="16384" width="9" style="17"/>
  </cols>
  <sheetData>
    <row r="1" spans="2:28" s="25" customFormat="1" ht="21">
      <c r="B1" s="1109" t="str">
        <f>'سر برگ صفحات'!A1</f>
        <v>شرکت نمونه (سهامی خاص)</v>
      </c>
      <c r="C1" s="1109"/>
      <c r="D1" s="1109"/>
      <c r="E1" s="1109"/>
      <c r="F1" s="1109"/>
      <c r="G1" s="1109"/>
      <c r="H1" s="1109"/>
      <c r="I1" s="1109"/>
      <c r="J1" s="1109"/>
      <c r="K1" s="1109"/>
      <c r="L1" s="1109"/>
      <c r="M1" s="1109"/>
      <c r="N1" s="1109"/>
      <c r="O1" s="1109"/>
      <c r="P1" s="1109"/>
      <c r="Q1" s="1109"/>
      <c r="R1" s="1109"/>
      <c r="S1" s="1109"/>
      <c r="T1" s="1109"/>
      <c r="U1" s="1109"/>
      <c r="V1" s="1109"/>
      <c r="W1" s="1109"/>
      <c r="X1" s="157"/>
      <c r="Y1" s="158"/>
      <c r="Z1" s="24"/>
      <c r="AA1" s="23"/>
      <c r="AB1" s="23"/>
    </row>
    <row r="2" spans="2:28" s="25" customFormat="1" ht="21">
      <c r="B2" s="1176" t="s">
        <v>700</v>
      </c>
      <c r="C2" s="1176"/>
      <c r="D2" s="1176"/>
      <c r="E2" s="1176"/>
      <c r="F2" s="1176"/>
      <c r="G2" s="1176"/>
      <c r="H2" s="1176"/>
      <c r="I2" s="1176"/>
      <c r="J2" s="1176"/>
      <c r="K2" s="1176"/>
      <c r="L2" s="1176"/>
      <c r="M2" s="1176"/>
      <c r="N2" s="1176"/>
      <c r="O2" s="1176"/>
      <c r="P2" s="1176"/>
      <c r="Q2" s="1176"/>
      <c r="R2" s="1176"/>
      <c r="S2" s="1176"/>
      <c r="T2" s="1176"/>
      <c r="U2" s="1176"/>
      <c r="V2" s="1176"/>
      <c r="W2" s="1176"/>
      <c r="X2" s="157"/>
      <c r="Y2" s="158"/>
      <c r="Z2" s="24"/>
      <c r="AA2" s="23"/>
      <c r="AB2" s="23"/>
    </row>
    <row r="3" spans="2:28" s="25" customFormat="1" ht="21">
      <c r="B3" s="224"/>
      <c r="C3" s="1176" t="str">
        <f>'سر برگ صفحات'!A15</f>
        <v>يادداشتهاي توضيحي صورت هاي مالي</v>
      </c>
      <c r="D3" s="1176"/>
      <c r="E3" s="1176"/>
      <c r="F3" s="1176"/>
      <c r="G3" s="1176"/>
      <c r="H3" s="1176"/>
      <c r="I3" s="1176"/>
      <c r="J3" s="1176"/>
      <c r="K3" s="1176"/>
      <c r="L3" s="1176"/>
      <c r="M3" s="1176"/>
      <c r="N3" s="1176"/>
      <c r="O3" s="1176"/>
      <c r="P3" s="1176"/>
      <c r="Q3" s="1176"/>
      <c r="R3" s="1176"/>
      <c r="S3" s="1176"/>
      <c r="T3" s="1176"/>
      <c r="U3" s="1176"/>
      <c r="V3" s="224"/>
      <c r="W3" s="224"/>
      <c r="X3" s="157"/>
      <c r="Y3" s="158"/>
      <c r="Z3" s="24"/>
      <c r="AA3" s="23"/>
      <c r="AB3" s="23"/>
    </row>
    <row r="4" spans="2:28" s="25" customFormat="1" ht="21">
      <c r="B4" s="1176" t="str">
        <f>'سر برگ صفحات'!A18</f>
        <v xml:space="preserve"> دوره مالی منتهی به 29 اسفند 1400</v>
      </c>
      <c r="C4" s="1176"/>
      <c r="D4" s="1176"/>
      <c r="E4" s="1176"/>
      <c r="F4" s="1176"/>
      <c r="G4" s="1176"/>
      <c r="H4" s="1176"/>
      <c r="I4" s="1176"/>
      <c r="J4" s="1176"/>
      <c r="K4" s="1176"/>
      <c r="L4" s="1176"/>
      <c r="M4" s="1176"/>
      <c r="N4" s="1176"/>
      <c r="O4" s="1176"/>
      <c r="P4" s="1176"/>
      <c r="Q4" s="1176"/>
      <c r="R4" s="1176"/>
      <c r="S4" s="1176"/>
      <c r="T4" s="1176"/>
      <c r="U4" s="1176"/>
      <c r="V4" s="1176"/>
      <c r="W4" s="1176"/>
      <c r="X4" s="157"/>
      <c r="Y4" s="158"/>
      <c r="Z4" s="24"/>
      <c r="AA4" s="23"/>
      <c r="AB4" s="23"/>
    </row>
    <row r="5" spans="2:28" s="25" customFormat="1" ht="19.5">
      <c r="B5" s="29" t="s">
        <v>39</v>
      </c>
      <c r="C5" s="100" t="s">
        <v>45</v>
      </c>
      <c r="D5" s="159"/>
      <c r="E5" s="159"/>
      <c r="F5" s="159"/>
      <c r="G5" s="159"/>
      <c r="H5" s="159"/>
      <c r="I5" s="159"/>
      <c r="J5" s="159"/>
      <c r="K5" s="159"/>
      <c r="L5" s="159"/>
      <c r="M5" s="159"/>
      <c r="N5" s="159"/>
      <c r="O5" s="159"/>
      <c r="P5" s="159"/>
      <c r="Q5" s="159"/>
      <c r="R5" s="159"/>
      <c r="S5" s="159"/>
      <c r="T5" s="159"/>
      <c r="U5" s="159"/>
      <c r="V5" s="159"/>
      <c r="W5" s="159"/>
      <c r="X5" s="157"/>
      <c r="Y5" s="158"/>
      <c r="Z5" s="24"/>
      <c r="AA5" s="23"/>
      <c r="AB5" s="23"/>
    </row>
    <row r="6" spans="2:28" s="150" customFormat="1" ht="34.5">
      <c r="B6" s="235"/>
      <c r="C6" s="227" t="s">
        <v>285</v>
      </c>
      <c r="D6" s="163"/>
      <c r="E6" s="236" t="s">
        <v>46</v>
      </c>
      <c r="F6" s="163"/>
      <c r="G6" s="237" t="s">
        <v>286</v>
      </c>
      <c r="H6" s="163"/>
      <c r="I6" s="236" t="s">
        <v>287</v>
      </c>
      <c r="J6" s="163"/>
      <c r="K6" s="236" t="s">
        <v>48</v>
      </c>
      <c r="L6" s="163"/>
      <c r="M6" s="236" t="s">
        <v>49</v>
      </c>
      <c r="N6" s="163"/>
      <c r="O6" s="236" t="s">
        <v>288</v>
      </c>
      <c r="P6" s="163"/>
      <c r="Q6" s="236" t="s">
        <v>289</v>
      </c>
      <c r="R6" s="163"/>
      <c r="S6" s="236" t="s">
        <v>290</v>
      </c>
      <c r="T6" s="163"/>
      <c r="U6" s="236" t="s">
        <v>37</v>
      </c>
      <c r="V6" s="160"/>
      <c r="W6" s="161"/>
      <c r="X6" s="161"/>
      <c r="Y6" s="162"/>
      <c r="Z6" s="151"/>
    </row>
    <row r="7" spans="2:28">
      <c r="B7" s="217"/>
      <c r="C7" s="668"/>
      <c r="E7" s="200" t="s">
        <v>12</v>
      </c>
      <c r="G7" s="200" t="s">
        <v>12</v>
      </c>
      <c r="I7" s="200" t="s">
        <v>12</v>
      </c>
      <c r="K7" s="200" t="s">
        <v>12</v>
      </c>
      <c r="M7" s="200" t="s">
        <v>12</v>
      </c>
      <c r="O7" s="200" t="s">
        <v>12</v>
      </c>
      <c r="Q7" s="200"/>
      <c r="S7" s="200" t="s">
        <v>12</v>
      </c>
      <c r="U7" s="200" t="s">
        <v>12</v>
      </c>
    </row>
    <row r="8" spans="2:28" ht="16.5" customHeight="1">
      <c r="B8" s="217"/>
      <c r="C8" s="668" t="s">
        <v>343</v>
      </c>
      <c r="E8" s="200"/>
      <c r="G8" s="200"/>
      <c r="I8" s="200"/>
      <c r="K8" s="200"/>
      <c r="M8" s="200"/>
      <c r="O8" s="200"/>
      <c r="Q8" s="200"/>
      <c r="S8" s="200"/>
      <c r="U8" s="200"/>
    </row>
    <row r="9" spans="2:28" ht="20.25">
      <c r="B9" s="30"/>
      <c r="C9" s="230" t="s">
        <v>560</v>
      </c>
      <c r="E9" s="84">
        <v>0</v>
      </c>
      <c r="F9" s="403"/>
      <c r="G9" s="402">
        <v>709</v>
      </c>
      <c r="H9" s="403"/>
      <c r="I9" s="402">
        <v>2686</v>
      </c>
      <c r="J9" s="403"/>
      <c r="K9" s="402">
        <v>6374</v>
      </c>
      <c r="L9" s="403"/>
      <c r="M9" s="402">
        <v>2825</v>
      </c>
      <c r="N9" s="403"/>
      <c r="O9" s="402">
        <v>4002</v>
      </c>
      <c r="P9" s="403"/>
      <c r="Q9" s="402">
        <v>0</v>
      </c>
      <c r="S9" s="402">
        <v>170</v>
      </c>
      <c r="U9" s="402">
        <f t="shared" ref="U9:U15" si="0">SUM(E9:T9)</f>
        <v>16766</v>
      </c>
    </row>
    <row r="10" spans="2:28" ht="22.5" customHeight="1">
      <c r="B10" s="30"/>
      <c r="C10" s="230" t="s">
        <v>68</v>
      </c>
      <c r="E10" s="402">
        <v>210000</v>
      </c>
      <c r="F10" s="402"/>
      <c r="G10" s="402">
        <v>19</v>
      </c>
      <c r="H10" s="402"/>
      <c r="I10" s="402">
        <v>626</v>
      </c>
      <c r="J10" s="402"/>
      <c r="K10" s="402">
        <v>2130</v>
      </c>
      <c r="L10" s="403"/>
      <c r="M10" s="84">
        <v>0</v>
      </c>
      <c r="O10" s="84">
        <v>0</v>
      </c>
      <c r="Q10" s="231">
        <v>0</v>
      </c>
      <c r="S10" s="84">
        <v>0</v>
      </c>
      <c r="U10" s="402">
        <f t="shared" si="0"/>
        <v>212775</v>
      </c>
    </row>
    <row r="11" spans="2:28" ht="20.25" hidden="1">
      <c r="B11" s="30"/>
      <c r="C11" s="230" t="s">
        <v>292</v>
      </c>
      <c r="E11" s="233"/>
      <c r="G11" s="231"/>
      <c r="I11" s="233"/>
      <c r="K11" s="231"/>
      <c r="M11" s="233"/>
      <c r="O11" s="231"/>
      <c r="Q11" s="233"/>
      <c r="S11" s="233"/>
      <c r="U11" s="209">
        <f t="shared" si="0"/>
        <v>0</v>
      </c>
    </row>
    <row r="12" spans="2:28" ht="28.5" hidden="1">
      <c r="B12" s="30"/>
      <c r="C12" s="494" t="s">
        <v>548</v>
      </c>
      <c r="E12" s="209"/>
      <c r="G12" s="233"/>
      <c r="I12" s="233"/>
      <c r="K12" s="233"/>
      <c r="M12" s="233"/>
      <c r="O12" s="233"/>
      <c r="Q12" s="209"/>
      <c r="S12" s="233"/>
      <c r="U12" s="209">
        <f t="shared" si="0"/>
        <v>0</v>
      </c>
    </row>
    <row r="13" spans="2:28" ht="20.25">
      <c r="B13" s="30"/>
      <c r="C13" s="230" t="s">
        <v>561</v>
      </c>
      <c r="E13" s="406">
        <f>SUM(E9:E12)</f>
        <v>210000</v>
      </c>
      <c r="F13" s="403"/>
      <c r="G13" s="406">
        <f>SUM(G9:G12)</f>
        <v>728</v>
      </c>
      <c r="H13" s="403"/>
      <c r="I13" s="406">
        <f>SUM(I9:I12)</f>
        <v>3312</v>
      </c>
      <c r="J13" s="403"/>
      <c r="K13" s="406">
        <f>SUM(K9:K12)</f>
        <v>8504</v>
      </c>
      <c r="L13" s="403"/>
      <c r="M13" s="406">
        <f>SUM(M9:M12)</f>
        <v>2825</v>
      </c>
      <c r="O13" s="406">
        <f>SUM(O9:O12)</f>
        <v>4002</v>
      </c>
      <c r="Q13" s="406">
        <f>SUM(Q9:Q12)</f>
        <v>0</v>
      </c>
      <c r="S13" s="406">
        <f>SUM(S9:S12)</f>
        <v>170</v>
      </c>
      <c r="U13" s="406">
        <f>SUM(U9:U12)</f>
        <v>229541</v>
      </c>
    </row>
    <row r="14" spans="2:28" ht="20.25">
      <c r="B14" s="30"/>
      <c r="C14" s="557" t="s">
        <v>68</v>
      </c>
      <c r="E14" s="84">
        <v>0</v>
      </c>
      <c r="F14" s="402"/>
      <c r="G14" s="84">
        <v>0</v>
      </c>
      <c r="H14" s="402"/>
      <c r="I14" s="84">
        <v>0</v>
      </c>
      <c r="J14" s="403"/>
      <c r="K14" s="405">
        <v>1729</v>
      </c>
      <c r="L14" s="403"/>
      <c r="M14" s="84">
        <v>0</v>
      </c>
      <c r="O14" s="84">
        <v>0</v>
      </c>
      <c r="Q14" s="209"/>
      <c r="S14" s="84">
        <v>0</v>
      </c>
      <c r="U14" s="405">
        <f>SUM(E14:T14)</f>
        <v>1729</v>
      </c>
    </row>
    <row r="15" spans="2:28">
      <c r="B15" s="30"/>
      <c r="C15" s="557" t="s">
        <v>701</v>
      </c>
      <c r="E15" s="84">
        <v>0</v>
      </c>
      <c r="F15" s="502"/>
      <c r="G15" s="84">
        <v>0</v>
      </c>
      <c r="H15" s="502"/>
      <c r="I15" s="84">
        <v>0</v>
      </c>
      <c r="J15" s="502"/>
      <c r="K15" s="502">
        <v>-146</v>
      </c>
      <c r="L15" s="502"/>
      <c r="M15" s="84">
        <v>0</v>
      </c>
      <c r="O15" s="84">
        <v>0</v>
      </c>
      <c r="Q15" s="209"/>
      <c r="S15" s="502">
        <v>-170</v>
      </c>
      <c r="U15" s="617">
        <f t="shared" si="0"/>
        <v>-316</v>
      </c>
    </row>
    <row r="16" spans="2:28" ht="20.25">
      <c r="B16" s="30"/>
      <c r="C16" s="557" t="s">
        <v>562</v>
      </c>
      <c r="D16" s="558"/>
      <c r="E16" s="561">
        <f>SUM(E13:E15)</f>
        <v>210000</v>
      </c>
      <c r="F16" s="560"/>
      <c r="G16" s="561">
        <f>SUM(G13:G15)</f>
        <v>728</v>
      </c>
      <c r="H16" s="560"/>
      <c r="I16" s="561">
        <f>SUM(I13:I15)</f>
        <v>3312</v>
      </c>
      <c r="J16" s="560"/>
      <c r="K16" s="561">
        <f>SUM(K13:K15)</f>
        <v>10087</v>
      </c>
      <c r="L16" s="560"/>
      <c r="M16" s="561">
        <f>SUM(M13:M15)</f>
        <v>2825</v>
      </c>
      <c r="O16" s="561">
        <f>SUM(O13:O15)</f>
        <v>4002</v>
      </c>
      <c r="Q16" s="561">
        <f>SUM(Q13:Q15)</f>
        <v>0</v>
      </c>
      <c r="S16" s="618">
        <v>0</v>
      </c>
      <c r="U16" s="561">
        <f>SUM(U13:U15)</f>
        <v>230954</v>
      </c>
    </row>
    <row r="17" spans="1:23">
      <c r="B17" s="30"/>
      <c r="C17" s="234" t="s">
        <v>291</v>
      </c>
      <c r="E17" s="233"/>
      <c r="G17" s="233"/>
      <c r="I17" s="233"/>
      <c r="K17" s="233"/>
      <c r="M17" s="233"/>
      <c r="O17" s="233"/>
      <c r="Q17" s="233"/>
      <c r="S17" s="233"/>
      <c r="U17" s="233"/>
      <c r="V17" s="166"/>
    </row>
    <row r="18" spans="1:23" ht="20.25">
      <c r="B18" s="216"/>
      <c r="C18" s="230" t="s">
        <v>702</v>
      </c>
      <c r="E18" s="84">
        <v>0</v>
      </c>
      <c r="F18" s="403"/>
      <c r="G18" s="402">
        <v>483</v>
      </c>
      <c r="H18" s="403"/>
      <c r="I18" s="402">
        <v>2247</v>
      </c>
      <c r="J18" s="403"/>
      <c r="K18" s="402">
        <v>3832</v>
      </c>
      <c r="L18" s="403"/>
      <c r="M18" s="402">
        <v>1725</v>
      </c>
      <c r="O18" s="209">
        <v>4002</v>
      </c>
      <c r="Q18" s="402">
        <v>0</v>
      </c>
      <c r="S18" s="84">
        <v>0</v>
      </c>
      <c r="U18" s="402">
        <f t="shared" ref="U18:U22" si="1">SUM(E18:T18)</f>
        <v>12289</v>
      </c>
    </row>
    <row r="19" spans="1:23" ht="20.25">
      <c r="B19" s="30"/>
      <c r="C19" s="230" t="s">
        <v>35</v>
      </c>
      <c r="E19" s="84">
        <v>0</v>
      </c>
      <c r="F19" s="403"/>
      <c r="G19" s="405">
        <v>47</v>
      </c>
      <c r="H19" s="403"/>
      <c r="I19" s="405">
        <v>267</v>
      </c>
      <c r="J19" s="403"/>
      <c r="K19" s="405">
        <v>587</v>
      </c>
      <c r="L19" s="403"/>
      <c r="M19" s="405">
        <v>450</v>
      </c>
      <c r="O19" s="84">
        <v>0</v>
      </c>
      <c r="P19" s="402"/>
      <c r="Q19" s="402">
        <v>0</v>
      </c>
      <c r="R19" s="402"/>
      <c r="S19" s="84">
        <v>0</v>
      </c>
      <c r="U19" s="402">
        <f t="shared" si="1"/>
        <v>1351</v>
      </c>
    </row>
    <row r="20" spans="1:23" ht="20.25">
      <c r="B20" s="30"/>
      <c r="C20" s="230" t="s">
        <v>79</v>
      </c>
      <c r="E20" s="84">
        <v>0</v>
      </c>
      <c r="G20" s="84">
        <v>0</v>
      </c>
      <c r="I20" s="84">
        <v>0</v>
      </c>
      <c r="K20" s="402">
        <v>261</v>
      </c>
      <c r="M20" s="84">
        <v>0</v>
      </c>
      <c r="O20" s="84">
        <v>0</v>
      </c>
      <c r="Q20" s="233"/>
      <c r="S20" s="84">
        <v>0</v>
      </c>
      <c r="U20" s="402">
        <f t="shared" si="1"/>
        <v>261</v>
      </c>
    </row>
    <row r="21" spans="1:23" ht="20.25">
      <c r="B21" s="30"/>
      <c r="C21" s="230" t="s">
        <v>561</v>
      </c>
      <c r="E21" s="667">
        <v>0</v>
      </c>
      <c r="F21" s="403"/>
      <c r="G21" s="406">
        <f>SUM(G18:G20)</f>
        <v>530</v>
      </c>
      <c r="H21" s="403"/>
      <c r="I21" s="406">
        <f>SUM(I18:I20)</f>
        <v>2514</v>
      </c>
      <c r="J21" s="403"/>
      <c r="K21" s="406">
        <f>SUM(K18:K20)</f>
        <v>4680</v>
      </c>
      <c r="L21" s="403"/>
      <c r="M21" s="406">
        <f>SUM(M18:M20)</f>
        <v>2175</v>
      </c>
      <c r="O21" s="406">
        <f>SUM(O18:O20)</f>
        <v>4002</v>
      </c>
      <c r="Q21" s="406">
        <f>SUM(Q18:Q20)</f>
        <v>0</v>
      </c>
      <c r="S21" s="667">
        <v>0</v>
      </c>
      <c r="U21" s="406">
        <f>SUM(E21:T21)</f>
        <v>13901</v>
      </c>
    </row>
    <row r="22" spans="1:23">
      <c r="B22" s="30"/>
      <c r="C22" s="557" t="s">
        <v>35</v>
      </c>
      <c r="E22" s="84">
        <v>0</v>
      </c>
      <c r="F22" s="403"/>
      <c r="G22" s="405">
        <v>17</v>
      </c>
      <c r="H22" s="403"/>
      <c r="I22" s="405">
        <v>102</v>
      </c>
      <c r="J22" s="403"/>
      <c r="K22" s="405">
        <f>376+14+124</f>
        <v>514</v>
      </c>
      <c r="L22" s="403"/>
      <c r="M22" s="405">
        <v>214</v>
      </c>
      <c r="O22" s="84">
        <v>0</v>
      </c>
      <c r="Q22" s="233"/>
      <c r="S22" s="84">
        <v>0</v>
      </c>
      <c r="U22" s="209">
        <f t="shared" si="1"/>
        <v>847</v>
      </c>
    </row>
    <row r="23" spans="1:23">
      <c r="B23" s="30"/>
      <c r="C23" s="557" t="s">
        <v>701</v>
      </c>
      <c r="E23" s="84">
        <v>0</v>
      </c>
      <c r="F23" s="403"/>
      <c r="G23" s="84">
        <v>0</v>
      </c>
      <c r="H23" s="403"/>
      <c r="I23" s="84">
        <v>0</v>
      </c>
      <c r="J23" s="403"/>
      <c r="K23" s="502">
        <v>-124</v>
      </c>
      <c r="L23" s="403"/>
      <c r="M23" s="84">
        <v>0</v>
      </c>
      <c r="O23" s="84">
        <v>0</v>
      </c>
      <c r="Q23" s="233"/>
      <c r="S23" s="84">
        <v>0</v>
      </c>
      <c r="U23" s="502">
        <f>K23</f>
        <v>-124</v>
      </c>
    </row>
    <row r="24" spans="1:23" ht="18.75" thickBot="1">
      <c r="B24" s="30"/>
      <c r="C24" s="230" t="s">
        <v>562</v>
      </c>
      <c r="E24" s="669">
        <v>0</v>
      </c>
      <c r="F24" s="403"/>
      <c r="G24" s="863">
        <v>546</v>
      </c>
      <c r="H24" s="403"/>
      <c r="I24" s="863">
        <f>SUM(I21:I22)</f>
        <v>2616</v>
      </c>
      <c r="J24" s="403">
        <v>2792</v>
      </c>
      <c r="K24" s="863">
        <f>SUM(K21:K23)</f>
        <v>5070</v>
      </c>
      <c r="L24" s="403"/>
      <c r="M24" s="863">
        <f>SUM(M21:M22)</f>
        <v>2389</v>
      </c>
      <c r="O24" s="863">
        <f>SUM(O21:O22)</f>
        <v>4002</v>
      </c>
      <c r="Q24" s="409">
        <f>SUM(Q21:Q22)</f>
        <v>0</v>
      </c>
      <c r="S24" s="669">
        <v>0</v>
      </c>
      <c r="U24" s="669">
        <f>SUM(U21:U23)</f>
        <v>14624</v>
      </c>
    </row>
    <row r="25" spans="1:23" ht="19.5" thickTop="1" thickBot="1">
      <c r="B25" s="30"/>
      <c r="C25" s="230" t="s">
        <v>563</v>
      </c>
      <c r="E25" s="734">
        <f>E16-E24</f>
        <v>210000</v>
      </c>
      <c r="F25" s="403"/>
      <c r="G25" s="734">
        <f>G16-G24</f>
        <v>182</v>
      </c>
      <c r="H25" s="403"/>
      <c r="I25" s="734">
        <f>I16-I24</f>
        <v>696</v>
      </c>
      <c r="J25" s="403"/>
      <c r="K25" s="734">
        <f>K16-K24</f>
        <v>5017</v>
      </c>
      <c r="L25" s="403"/>
      <c r="M25" s="734">
        <f>M16-M24</f>
        <v>436</v>
      </c>
      <c r="O25" s="862">
        <v>0</v>
      </c>
      <c r="Q25" s="408">
        <f>Q16-Q24</f>
        <v>0</v>
      </c>
      <c r="S25" s="862">
        <v>0</v>
      </c>
      <c r="U25" s="734">
        <f>U16-U24</f>
        <v>216330</v>
      </c>
    </row>
    <row r="26" spans="1:23" ht="19.5" thickTop="1" thickBot="1">
      <c r="B26" s="30"/>
      <c r="C26" s="230" t="s">
        <v>564</v>
      </c>
      <c r="E26" s="409">
        <f>E13-E21</f>
        <v>210000</v>
      </c>
      <c r="F26" s="403"/>
      <c r="G26" s="409">
        <f>G13-G21</f>
        <v>198</v>
      </c>
      <c r="H26" s="403"/>
      <c r="I26" s="409">
        <f>I13-I21</f>
        <v>798</v>
      </c>
      <c r="J26" s="403"/>
      <c r="K26" s="409">
        <f>K13-K21</f>
        <v>3824</v>
      </c>
      <c r="L26" s="403"/>
      <c r="M26" s="409">
        <f>M13-M21</f>
        <v>650</v>
      </c>
      <c r="O26" s="103">
        <v>0</v>
      </c>
      <c r="Q26" s="409">
        <f>Q13-Q21</f>
        <v>0</v>
      </c>
      <c r="S26" s="409">
        <f>S13-S21</f>
        <v>170</v>
      </c>
      <c r="U26" s="734">
        <v>215901</v>
      </c>
      <c r="V26" s="165"/>
    </row>
    <row r="27" spans="1:23" ht="18.75" thickTop="1"/>
    <row r="29" spans="1:23" ht="19.5">
      <c r="A29" s="1129">
        <v>19</v>
      </c>
      <c r="B29" s="1129"/>
      <c r="C29" s="1129"/>
      <c r="D29" s="1129"/>
      <c r="E29" s="1129"/>
      <c r="F29" s="1129"/>
      <c r="G29" s="1129"/>
      <c r="H29" s="1129"/>
      <c r="I29" s="1129"/>
      <c r="J29" s="1129"/>
      <c r="K29" s="1129"/>
      <c r="L29" s="1129"/>
      <c r="M29" s="1129"/>
      <c r="N29" s="1129"/>
      <c r="O29" s="1129"/>
      <c r="P29" s="1129"/>
      <c r="Q29" s="1129"/>
      <c r="R29" s="1129"/>
      <c r="S29" s="1129"/>
      <c r="T29" s="1129"/>
      <c r="U29" s="1129"/>
      <c r="V29" s="1129"/>
      <c r="W29" s="1129"/>
    </row>
  </sheetData>
  <mergeCells count="5">
    <mergeCell ref="A29:W29"/>
    <mergeCell ref="B1:W1"/>
    <mergeCell ref="B2:W2"/>
    <mergeCell ref="B4:W4"/>
    <mergeCell ref="C3:U3"/>
  </mergeCells>
  <pageMargins left="0" right="0.59055118110236227" top="0.39370078740157483" bottom="0.78740157480314965"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
  <sheetViews>
    <sheetView rightToLeft="1" workbookViewId="0">
      <selection activeCell="Q34" sqref="Q34"/>
    </sheetView>
  </sheetViews>
  <sheetFormatPr defaultRowHeight="15"/>
  <cols>
    <col min="1" max="1" width="38.5" customWidth="1"/>
    <col min="2" max="2" width="23.125" customWidth="1"/>
    <col min="3" max="3" width="29.5" customWidth="1"/>
    <col min="4" max="4" width="16.5" customWidth="1"/>
    <col min="5" max="5" width="12.875" customWidth="1"/>
    <col min="6" max="6" width="13.375" customWidth="1"/>
    <col min="8" max="8" width="9.5" bestFit="1" customWidth="1"/>
  </cols>
  <sheetData>
    <row r="1" spans="1:8" ht="15.75" thickBot="1">
      <c r="B1" t="s">
        <v>617</v>
      </c>
      <c r="C1" t="s">
        <v>618</v>
      </c>
      <c r="D1" t="s">
        <v>619</v>
      </c>
      <c r="E1" t="s">
        <v>620</v>
      </c>
      <c r="F1" t="s">
        <v>621</v>
      </c>
    </row>
    <row r="2" spans="1:8" ht="15.75" thickBot="1">
      <c r="A2" s="593" t="s">
        <v>622</v>
      </c>
      <c r="B2">
        <v>11793</v>
      </c>
      <c r="C2">
        <v>45918</v>
      </c>
      <c r="D2">
        <f>C2-B2</f>
        <v>34125</v>
      </c>
      <c r="E2">
        <f>8830+112</f>
        <v>8942</v>
      </c>
      <c r="F2">
        <f>SUM(D2:E2)</f>
        <v>43067</v>
      </c>
    </row>
    <row r="3" spans="1:8" ht="15.75" thickBot="1">
      <c r="A3" s="593" t="s">
        <v>623</v>
      </c>
      <c r="B3">
        <v>0</v>
      </c>
    </row>
    <row r="4" spans="1:8" ht="15.75" thickBot="1">
      <c r="A4" s="594" t="s">
        <v>34</v>
      </c>
      <c r="B4" s="594">
        <f>SUM(B2:B3)</f>
        <v>11793</v>
      </c>
      <c r="C4" s="594">
        <f>SUM(C2:C3)</f>
        <v>45918</v>
      </c>
      <c r="D4" s="594">
        <f>SUM(D2:D3)</f>
        <v>34125</v>
      </c>
      <c r="E4" s="594">
        <f>SUM(E2:E3)</f>
        <v>8942</v>
      </c>
      <c r="F4" s="594">
        <f>SUM(F2:F3)</f>
        <v>43067</v>
      </c>
    </row>
    <row r="5" spans="1:8" ht="15.75" thickBot="1">
      <c r="A5" s="593" t="s">
        <v>624</v>
      </c>
      <c r="B5">
        <v>-11541</v>
      </c>
      <c r="C5">
        <v>-25599</v>
      </c>
      <c r="D5">
        <f>C5-B5</f>
        <v>-14058</v>
      </c>
      <c r="E5">
        <v>-15221</v>
      </c>
      <c r="F5">
        <f>SUM(D5:E5)</f>
        <v>-29279</v>
      </c>
    </row>
    <row r="6" spans="1:8" ht="15.75" thickBot="1">
      <c r="A6" s="593" t="s">
        <v>625</v>
      </c>
      <c r="B6">
        <v>0</v>
      </c>
      <c r="C6">
        <v>0</v>
      </c>
    </row>
    <row r="7" spans="1:8" ht="15.75" thickBot="1">
      <c r="A7" s="593" t="s">
        <v>40</v>
      </c>
      <c r="B7">
        <v>0</v>
      </c>
      <c r="C7">
        <v>0</v>
      </c>
    </row>
    <row r="8" spans="1:8" ht="15.75" thickBot="1">
      <c r="A8" s="594" t="s">
        <v>626</v>
      </c>
      <c r="B8" s="594">
        <f>SUM(B4:B7)</f>
        <v>252</v>
      </c>
      <c r="C8" s="594">
        <f>SUM(C4:C7)</f>
        <v>20319</v>
      </c>
      <c r="D8" s="594">
        <f t="shared" ref="D8:F8" si="0">SUM(D4:D7)</f>
        <v>20067</v>
      </c>
      <c r="E8" s="594">
        <f t="shared" si="0"/>
        <v>-6279</v>
      </c>
      <c r="F8" s="594">
        <f t="shared" si="0"/>
        <v>13788</v>
      </c>
      <c r="H8" s="595">
        <f>F8+F13</f>
        <v>12619</v>
      </c>
    </row>
    <row r="9" spans="1:8" ht="15.75" thickBot="1">
      <c r="A9" s="593" t="s">
        <v>627</v>
      </c>
      <c r="B9">
        <f>-22119</f>
        <v>-22119</v>
      </c>
      <c r="C9">
        <v>-55140</v>
      </c>
      <c r="D9">
        <f>C9-B9</f>
        <v>-33021</v>
      </c>
      <c r="E9">
        <v>-2087</v>
      </c>
      <c r="F9">
        <f>SUM(D9:E9)</f>
        <v>-35108</v>
      </c>
      <c r="H9" s="596">
        <f>H8*0.25</f>
        <v>3154.75</v>
      </c>
    </row>
    <row r="10" spans="1:8" ht="15.75" thickBot="1">
      <c r="A10" s="593" t="s">
        <v>628</v>
      </c>
      <c r="B10">
        <f>20695</f>
        <v>20695</v>
      </c>
      <c r="C10">
        <v>51274</v>
      </c>
      <c r="D10">
        <f>C10-B10</f>
        <v>30579</v>
      </c>
      <c r="F10">
        <f>SUM(D10:E10)</f>
        <v>30579</v>
      </c>
      <c r="H10">
        <f>F9+F10+F11</f>
        <v>-4719</v>
      </c>
    </row>
    <row r="11" spans="1:8" ht="15.75" thickBot="1">
      <c r="A11" s="593" t="s">
        <v>629</v>
      </c>
      <c r="B11">
        <v>0</v>
      </c>
      <c r="C11">
        <v>-190</v>
      </c>
      <c r="D11">
        <f>C11</f>
        <v>-190</v>
      </c>
      <c r="F11">
        <f>SUM(D11:E11)</f>
        <v>-190</v>
      </c>
      <c r="H11">
        <f>H10*0.25</f>
        <v>-1179.75</v>
      </c>
    </row>
    <row r="12" spans="1:8" ht="15.75" thickBot="1">
      <c r="A12" s="594" t="s">
        <v>630</v>
      </c>
      <c r="B12" s="594">
        <f>SUM(B8:B11)</f>
        <v>-1172</v>
      </c>
      <c r="C12" s="594">
        <f t="shared" ref="C12" si="1">SUM(C8:C11)</f>
        <v>16263</v>
      </c>
      <c r="D12" s="594">
        <f>SUM(D8:D11)</f>
        <v>17435</v>
      </c>
      <c r="E12" s="594">
        <f>SUM(E8:E11)</f>
        <v>-8366</v>
      </c>
      <c r="F12" s="594">
        <f>SUM(F8:F11)</f>
        <v>9069</v>
      </c>
      <c r="H12" s="597">
        <f>H9+H11</f>
        <v>1975</v>
      </c>
    </row>
    <row r="13" spans="1:8" ht="15.75" thickBot="1">
      <c r="A13" s="593" t="s">
        <v>631</v>
      </c>
      <c r="B13">
        <v>0</v>
      </c>
      <c r="C13">
        <v>-1169</v>
      </c>
      <c r="D13">
        <f>C13</f>
        <v>-1169</v>
      </c>
      <c r="F13">
        <f>SUM(D13:E13)</f>
        <v>-1169</v>
      </c>
    </row>
    <row r="14" spans="1:8" ht="15.75" thickBot="1">
      <c r="A14" s="593" t="s">
        <v>632</v>
      </c>
      <c r="B14">
        <v>0</v>
      </c>
    </row>
    <row r="15" spans="1:8" ht="15.75" thickBot="1">
      <c r="A15" s="594" t="s">
        <v>633</v>
      </c>
      <c r="B15" s="594">
        <f>SUM(B12:B14)</f>
        <v>-1172</v>
      </c>
      <c r="C15" s="594">
        <f t="shared" ref="C15" si="2">SUM(C12:C14)</f>
        <v>15094</v>
      </c>
      <c r="D15" s="594">
        <f>SUM(D12:D14)</f>
        <v>16266</v>
      </c>
      <c r="E15" s="594">
        <f>SUM(E12:E14)</f>
        <v>-8366</v>
      </c>
      <c r="F15" s="594">
        <f>SUM(F12:F14)</f>
        <v>7900</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B1:AA33"/>
  <sheetViews>
    <sheetView rightToLeft="1" view="pageBreakPreview" topLeftCell="A29" zoomScale="115" zoomScaleSheetLayoutView="115" workbookViewId="0">
      <selection activeCell="X19" sqref="X19"/>
    </sheetView>
  </sheetViews>
  <sheetFormatPr defaultColWidth="9" defaultRowHeight="18"/>
  <cols>
    <col min="1" max="1" width="2.875" style="17" customWidth="1"/>
    <col min="2" max="2" width="2.625" style="50" customWidth="1"/>
    <col min="3" max="3" width="2.125" style="17" customWidth="1"/>
    <col min="4" max="4" width="34.375" style="17" customWidth="1"/>
    <col min="5" max="5" width="9" style="17" customWidth="1"/>
    <col min="6" max="6" width="0.625" style="17" customWidth="1"/>
    <col min="7" max="7" width="11" style="163" customWidth="1"/>
    <col min="8" max="8" width="0.625" style="163" customWidth="1"/>
    <col min="9" max="9" width="10.125" style="163" customWidth="1"/>
    <col min="10" max="10" width="1" style="163" customWidth="1"/>
    <col min="11" max="11" width="9.875" style="163" customWidth="1"/>
    <col min="12" max="12" width="0.625" style="163" customWidth="1"/>
    <col min="13" max="13" width="10.5" style="163" customWidth="1"/>
    <col min="14" max="14" width="1" style="163" customWidth="1"/>
    <col min="15" max="15" width="8.5" style="163" customWidth="1"/>
    <col min="16" max="16" width="0.625" style="163" customWidth="1"/>
    <col min="17" max="17" width="11.375" style="163" hidden="1" customWidth="1"/>
    <col min="18" max="18" width="0.625" style="163" customWidth="1"/>
    <col min="19" max="19" width="10.875" style="163" customWidth="1"/>
    <col min="20" max="20" width="1" style="163" customWidth="1"/>
    <col min="21" max="21" width="11.125" style="163" customWidth="1"/>
    <col min="22" max="22" width="3" style="163" customWidth="1"/>
    <col min="23" max="23" width="1.875" style="17" customWidth="1"/>
    <col min="24" max="24" width="11.625" style="47" customWidth="1"/>
    <col min="25" max="25" width="15.375" style="47" bestFit="1" customWidth="1"/>
    <col min="26" max="26" width="5" style="17" customWidth="1"/>
    <col min="27" max="27" width="10.375" style="17" bestFit="1" customWidth="1"/>
    <col min="28" max="28" width="5" style="17" customWidth="1"/>
    <col min="29" max="29" width="10.375" style="17" bestFit="1" customWidth="1"/>
    <col min="30" max="32" width="9" style="17"/>
    <col min="33" max="33" width="10.375" style="17" bestFit="1" customWidth="1"/>
    <col min="34" max="16384" width="9" style="17"/>
  </cols>
  <sheetData>
    <row r="1" spans="2:27" s="25" customFormat="1" ht="21">
      <c r="B1" s="1304" t="str">
        <f>'سر برگ صفحات'!A1</f>
        <v>شرکت نمونه (سهامی خاص)</v>
      </c>
      <c r="C1" s="1304"/>
      <c r="D1" s="1304"/>
      <c r="E1" s="1304"/>
      <c r="F1" s="1304"/>
      <c r="G1" s="1304"/>
      <c r="H1" s="1304"/>
      <c r="I1" s="1304"/>
      <c r="J1" s="1304"/>
      <c r="K1" s="1304"/>
      <c r="L1" s="1304"/>
      <c r="M1" s="1304"/>
      <c r="N1" s="1304"/>
      <c r="O1" s="1304"/>
      <c r="P1" s="1304"/>
      <c r="Q1" s="1304"/>
      <c r="R1" s="1304"/>
      <c r="S1" s="1304"/>
      <c r="T1" s="1304"/>
      <c r="U1" s="1304"/>
      <c r="V1" s="1304"/>
      <c r="W1" s="23"/>
      <c r="X1" s="24"/>
      <c r="Y1" s="24"/>
      <c r="Z1" s="23"/>
      <c r="AA1" s="23"/>
    </row>
    <row r="2" spans="2:27" s="25" customFormat="1" ht="21" hidden="1">
      <c r="B2" s="1339" t="str">
        <f>'سر برگ صفحات'!A2</f>
        <v>صورتهای مالی تلفیق گروه و شرکت</v>
      </c>
      <c r="C2" s="1339"/>
      <c r="D2" s="1339"/>
      <c r="E2" s="1339"/>
      <c r="F2" s="1339"/>
      <c r="G2" s="1339"/>
      <c r="H2" s="1339"/>
      <c r="I2" s="1339"/>
      <c r="J2" s="1339"/>
      <c r="K2" s="1339"/>
      <c r="L2" s="1339"/>
      <c r="M2" s="1339"/>
      <c r="N2" s="1339"/>
      <c r="O2" s="1339"/>
      <c r="P2" s="1339"/>
      <c r="Q2" s="1339"/>
      <c r="R2" s="1339"/>
      <c r="S2" s="1339"/>
      <c r="T2" s="1339"/>
      <c r="U2" s="1339"/>
      <c r="V2" s="1339"/>
      <c r="W2" s="23"/>
      <c r="X2" s="24"/>
      <c r="Y2" s="24"/>
      <c r="Z2" s="23"/>
      <c r="AA2" s="23"/>
    </row>
    <row r="3" spans="2:27" s="25" customFormat="1" ht="21">
      <c r="B3" s="1339" t="str">
        <f>'سر برگ صفحات'!A15</f>
        <v>يادداشتهاي توضيحي صورت هاي مالي</v>
      </c>
      <c r="C3" s="1339"/>
      <c r="D3" s="1339"/>
      <c r="E3" s="1339"/>
      <c r="F3" s="1339"/>
      <c r="G3" s="1339"/>
      <c r="H3" s="1339"/>
      <c r="I3" s="1339"/>
      <c r="J3" s="1339"/>
      <c r="K3" s="1339"/>
      <c r="L3" s="1339"/>
      <c r="M3" s="1339"/>
      <c r="N3" s="1339"/>
      <c r="O3" s="1339"/>
      <c r="P3" s="1339"/>
      <c r="Q3" s="1339"/>
      <c r="R3" s="1339"/>
      <c r="S3" s="1339"/>
      <c r="T3" s="1339"/>
      <c r="U3" s="1339"/>
      <c r="V3" s="1339"/>
      <c r="W3" s="23"/>
      <c r="X3" s="24"/>
      <c r="Y3" s="24"/>
      <c r="Z3" s="23"/>
      <c r="AA3" s="23"/>
    </row>
    <row r="4" spans="2:27" s="25" customFormat="1" ht="21">
      <c r="B4" s="1304" t="str">
        <f>'سر برگ صفحات'!A18</f>
        <v xml:space="preserve"> دوره مالی منتهی به 29 اسفند 1400</v>
      </c>
      <c r="C4" s="1304"/>
      <c r="D4" s="1304"/>
      <c r="E4" s="1304"/>
      <c r="F4" s="1304"/>
      <c r="G4" s="1304"/>
      <c r="H4" s="1304"/>
      <c r="I4" s="1304"/>
      <c r="J4" s="1304"/>
      <c r="K4" s="1304"/>
      <c r="L4" s="1304"/>
      <c r="M4" s="1304"/>
      <c r="N4" s="1304"/>
      <c r="O4" s="1304"/>
      <c r="P4" s="1304"/>
      <c r="Q4" s="1304"/>
      <c r="R4" s="1304"/>
      <c r="S4" s="1304"/>
      <c r="T4" s="1304"/>
      <c r="U4" s="1304"/>
      <c r="V4" s="1304"/>
      <c r="W4" s="23"/>
      <c r="X4" s="24"/>
      <c r="Y4" s="24"/>
      <c r="Z4" s="23"/>
      <c r="AA4" s="23"/>
    </row>
    <row r="5" spans="2:27" s="25" customFormat="1" ht="10.5" customHeight="1">
      <c r="B5" s="224"/>
      <c r="C5" s="224"/>
      <c r="D5" s="224"/>
      <c r="E5" s="224"/>
      <c r="F5" s="224"/>
      <c r="G5" s="398"/>
      <c r="H5" s="398"/>
      <c r="I5" s="398"/>
      <c r="J5" s="398"/>
      <c r="K5" s="398"/>
      <c r="L5" s="398"/>
      <c r="M5" s="398"/>
      <c r="N5" s="398"/>
      <c r="O5" s="398"/>
      <c r="P5" s="398"/>
      <c r="Q5" s="398"/>
      <c r="R5" s="398"/>
      <c r="S5" s="398"/>
      <c r="T5" s="398"/>
      <c r="U5" s="398"/>
      <c r="V5" s="398"/>
      <c r="W5" s="23"/>
      <c r="X5" s="24"/>
      <c r="Y5" s="24"/>
      <c r="Z5" s="23"/>
      <c r="AA5" s="23"/>
    </row>
    <row r="6" spans="2:27" s="150" customFormat="1" ht="15" customHeight="1">
      <c r="B6" s="152"/>
      <c r="C6" s="29" t="s">
        <v>39</v>
      </c>
      <c r="D6" s="100" t="s">
        <v>45</v>
      </c>
      <c r="E6" s="100"/>
      <c r="F6" s="159"/>
      <c r="G6" s="159"/>
      <c r="H6" s="159"/>
      <c r="I6" s="159"/>
      <c r="J6" s="159"/>
      <c r="K6" s="159"/>
      <c r="L6" s="159"/>
      <c r="M6" s="159"/>
      <c r="N6" s="159"/>
      <c r="O6" s="159"/>
      <c r="P6" s="159"/>
      <c r="Q6" s="159"/>
      <c r="R6" s="159"/>
      <c r="S6" s="159"/>
      <c r="T6" s="159"/>
      <c r="U6" s="159"/>
      <c r="V6" s="160"/>
      <c r="X6" s="151"/>
      <c r="Y6" s="151"/>
    </row>
    <row r="7" spans="2:27" ht="38.25" customHeight="1">
      <c r="C7" s="235"/>
      <c r="D7" s="227"/>
      <c r="E7" s="236" t="s">
        <v>695</v>
      </c>
      <c r="F7" s="163"/>
      <c r="G7" s="236" t="s">
        <v>46</v>
      </c>
      <c r="I7" s="237" t="s">
        <v>286</v>
      </c>
      <c r="K7" s="236" t="s">
        <v>287</v>
      </c>
      <c r="M7" s="236" t="s">
        <v>48</v>
      </c>
      <c r="O7" s="236" t="s">
        <v>49</v>
      </c>
      <c r="Q7" s="236" t="s">
        <v>289</v>
      </c>
      <c r="S7" s="236" t="s">
        <v>971</v>
      </c>
      <c r="U7" s="236" t="s">
        <v>37</v>
      </c>
    </row>
    <row r="8" spans="2:27" ht="19.5" customHeight="1">
      <c r="C8" s="235"/>
      <c r="D8" s="227"/>
      <c r="E8" s="227"/>
      <c r="F8" s="163"/>
      <c r="G8" s="647" t="s">
        <v>12</v>
      </c>
      <c r="I8" s="647" t="s">
        <v>12</v>
      </c>
      <c r="K8" s="647" t="s">
        <v>12</v>
      </c>
      <c r="M8" s="647" t="s">
        <v>12</v>
      </c>
      <c r="O8" s="647" t="s">
        <v>12</v>
      </c>
      <c r="Q8" s="647"/>
      <c r="S8" s="647" t="s">
        <v>12</v>
      </c>
      <c r="U8" s="647" t="s">
        <v>12</v>
      </c>
    </row>
    <row r="9" spans="2:27" ht="14.25" customHeight="1">
      <c r="C9" s="217"/>
      <c r="D9" s="1363" t="s">
        <v>343</v>
      </c>
      <c r="E9" s="228"/>
      <c r="F9" s="163"/>
      <c r="G9" s="200"/>
      <c r="I9" s="200"/>
      <c r="J9" s="163">
        <f>'9-1'!U24220</f>
        <v>0</v>
      </c>
      <c r="K9" s="200"/>
      <c r="M9" s="200"/>
      <c r="O9" s="200"/>
      <c r="Q9" s="200"/>
      <c r="S9" s="229"/>
      <c r="U9" s="229"/>
    </row>
    <row r="10" spans="2:27" ht="25.5" customHeight="1">
      <c r="C10" s="30"/>
      <c r="D10" s="1330" t="s">
        <v>560</v>
      </c>
      <c r="E10" s="230"/>
      <c r="F10" s="163"/>
      <c r="G10" s="84">
        <v>0</v>
      </c>
      <c r="H10" s="403"/>
      <c r="I10" s="402">
        <v>709</v>
      </c>
      <c r="J10" s="403"/>
      <c r="K10" s="402">
        <v>2686</v>
      </c>
      <c r="L10" s="403"/>
      <c r="M10" s="402">
        <v>4873</v>
      </c>
      <c r="N10" s="403"/>
      <c r="O10" s="402">
        <v>2825</v>
      </c>
      <c r="P10" s="403"/>
      <c r="Q10" s="402">
        <v>0</v>
      </c>
      <c r="R10" s="403"/>
      <c r="S10" s="402">
        <v>170</v>
      </c>
      <c r="T10" s="403"/>
      <c r="U10" s="405">
        <f>SUM(G10:T10)</f>
        <v>11263</v>
      </c>
    </row>
    <row r="11" spans="2:27" ht="22.5" customHeight="1">
      <c r="C11" s="30"/>
      <c r="D11" s="1330" t="s">
        <v>68</v>
      </c>
      <c r="E11" s="230"/>
      <c r="F11" s="163"/>
      <c r="G11" s="402">
        <v>210000</v>
      </c>
      <c r="H11" s="402"/>
      <c r="I11" s="402">
        <v>19</v>
      </c>
      <c r="J11" s="402"/>
      <c r="K11" s="402">
        <v>626</v>
      </c>
      <c r="L11" s="402"/>
      <c r="M11" s="402">
        <v>1594</v>
      </c>
      <c r="N11" s="403"/>
      <c r="O11" s="84">
        <v>0</v>
      </c>
      <c r="P11" s="403"/>
      <c r="Q11" s="402">
        <v>0</v>
      </c>
      <c r="R11" s="403"/>
      <c r="S11" s="84">
        <v>0</v>
      </c>
      <c r="T11" s="403"/>
      <c r="U11" s="405">
        <f>SUM(G11:T11)</f>
        <v>212239</v>
      </c>
    </row>
    <row r="12" spans="2:27" ht="25.5" hidden="1" customHeight="1">
      <c r="C12" s="30"/>
      <c r="D12" s="1330" t="s">
        <v>292</v>
      </c>
      <c r="E12" s="230"/>
      <c r="F12" s="163"/>
      <c r="G12" s="84">
        <v>0</v>
      </c>
      <c r="H12" s="405"/>
      <c r="I12" s="84">
        <v>0</v>
      </c>
      <c r="J12" s="405"/>
      <c r="K12" s="84">
        <v>0</v>
      </c>
      <c r="L12" s="405"/>
      <c r="M12" s="84">
        <v>0</v>
      </c>
      <c r="N12" s="405"/>
      <c r="O12" s="84">
        <v>0</v>
      </c>
      <c r="P12" s="405"/>
      <c r="Q12" s="405">
        <v>0</v>
      </c>
      <c r="R12" s="405"/>
      <c r="S12" s="84">
        <v>0</v>
      </c>
      <c r="T12" s="403"/>
      <c r="U12" s="84">
        <v>0</v>
      </c>
    </row>
    <row r="13" spans="2:27" ht="25.5" hidden="1" customHeight="1">
      <c r="C13" s="30"/>
      <c r="D13" s="1330" t="s">
        <v>548</v>
      </c>
      <c r="E13" s="230"/>
      <c r="F13" s="163"/>
      <c r="G13" s="84">
        <v>0</v>
      </c>
      <c r="H13" s="403"/>
      <c r="I13" s="84">
        <v>0</v>
      </c>
      <c r="J13" s="502"/>
      <c r="K13" s="84">
        <v>0</v>
      </c>
      <c r="L13" s="502"/>
      <c r="M13" s="84">
        <v>0</v>
      </c>
      <c r="N13" s="502"/>
      <c r="O13" s="84">
        <v>0</v>
      </c>
      <c r="P13" s="502"/>
      <c r="Q13" s="502">
        <v>0</v>
      </c>
      <c r="R13" s="502"/>
      <c r="S13" s="84">
        <v>0</v>
      </c>
      <c r="T13" s="403"/>
      <c r="U13" s="84">
        <v>0</v>
      </c>
    </row>
    <row r="14" spans="2:27" ht="21">
      <c r="C14" s="30"/>
      <c r="D14" s="1330" t="s">
        <v>561</v>
      </c>
      <c r="E14" s="230"/>
      <c r="F14" s="163"/>
      <c r="G14" s="406">
        <f>SUM(G10:G13)</f>
        <v>210000</v>
      </c>
      <c r="H14" s="403"/>
      <c r="I14" s="406">
        <f>SUM(I10:I13)</f>
        <v>728</v>
      </c>
      <c r="J14" s="403"/>
      <c r="K14" s="406">
        <f>SUM(K10:K13)</f>
        <v>3312</v>
      </c>
      <c r="L14" s="403"/>
      <c r="M14" s="406">
        <f>SUM(M10:M13)</f>
        <v>6467</v>
      </c>
      <c r="N14" s="403"/>
      <c r="O14" s="406">
        <f>SUM(O10:O13)</f>
        <v>2825</v>
      </c>
      <c r="P14" s="403"/>
      <c r="Q14" s="406">
        <f>SUM(Q10:Q13)</f>
        <v>0</v>
      </c>
      <c r="R14" s="403"/>
      <c r="S14" s="407">
        <v>170</v>
      </c>
      <c r="T14" s="403"/>
      <c r="U14" s="407">
        <f>SUM(G14:T14)</f>
        <v>223502</v>
      </c>
    </row>
    <row r="15" spans="2:27" ht="21">
      <c r="C15" s="30"/>
      <c r="D15" s="1330" t="s">
        <v>68</v>
      </c>
      <c r="E15" s="670" t="s">
        <v>703</v>
      </c>
      <c r="F15" s="163"/>
      <c r="G15" s="84">
        <v>0</v>
      </c>
      <c r="H15" s="402"/>
      <c r="I15" s="84">
        <v>0</v>
      </c>
      <c r="J15" s="402"/>
      <c r="K15" s="84">
        <v>0</v>
      </c>
      <c r="L15" s="403"/>
      <c r="M15" s="405">
        <v>1010</v>
      </c>
      <c r="N15" s="403"/>
      <c r="O15" s="84">
        <v>0</v>
      </c>
      <c r="P15" s="403"/>
      <c r="Q15" s="405">
        <v>0</v>
      </c>
      <c r="R15" s="403"/>
      <c r="S15" s="84">
        <v>0</v>
      </c>
      <c r="T15" s="403"/>
      <c r="U15" s="405">
        <f>SUM(G15:T15)</f>
        <v>1010</v>
      </c>
    </row>
    <row r="16" spans="2:27" ht="21">
      <c r="C16" s="30"/>
      <c r="D16" s="1330" t="s">
        <v>705</v>
      </c>
      <c r="E16" s="670" t="s">
        <v>707</v>
      </c>
      <c r="F16" s="163"/>
      <c r="G16" s="84">
        <v>0</v>
      </c>
      <c r="H16" s="502"/>
      <c r="I16" s="84">
        <v>0</v>
      </c>
      <c r="J16" s="502"/>
      <c r="K16" s="84">
        <v>0</v>
      </c>
      <c r="L16" s="502"/>
      <c r="M16" s="502">
        <v>-146</v>
      </c>
      <c r="N16" s="502"/>
      <c r="O16" s="84">
        <v>0</v>
      </c>
      <c r="P16" s="502"/>
      <c r="Q16" s="616">
        <v>0</v>
      </c>
      <c r="R16" s="502"/>
      <c r="S16" s="502">
        <v>-170</v>
      </c>
      <c r="T16" s="502"/>
      <c r="U16" s="502">
        <f>SUM(G16:T16)</f>
        <v>-316</v>
      </c>
    </row>
    <row r="17" spans="2:22" ht="21">
      <c r="C17" s="30"/>
      <c r="D17" s="1365" t="s">
        <v>1048</v>
      </c>
      <c r="E17" s="557"/>
      <c r="F17" s="558"/>
      <c r="G17" s="561">
        <f>SUM(G14:G16)</f>
        <v>210000</v>
      </c>
      <c r="H17" s="560"/>
      <c r="I17" s="561">
        <f>SUM(I14:I16)</f>
        <v>728</v>
      </c>
      <c r="J17" s="560"/>
      <c r="K17" s="561">
        <f>SUM(K14:K16)</f>
        <v>3312</v>
      </c>
      <c r="L17" s="560"/>
      <c r="M17" s="561">
        <f>SUM(M14:M16)</f>
        <v>7331</v>
      </c>
      <c r="N17" s="560"/>
      <c r="O17" s="561">
        <f>SUM(O14:O16)</f>
        <v>2825</v>
      </c>
      <c r="P17" s="560"/>
      <c r="Q17" s="559">
        <f>SUM(Q14:Q16)</f>
        <v>0</v>
      </c>
      <c r="R17" s="560"/>
      <c r="S17" s="669">
        <v>0</v>
      </c>
      <c r="T17" s="560"/>
      <c r="U17" s="561">
        <f>SUM(G17:T17)</f>
        <v>224196</v>
      </c>
    </row>
    <row r="18" spans="2:22" ht="15" customHeight="1">
      <c r="C18" s="30"/>
      <c r="D18" s="1363" t="s">
        <v>291</v>
      </c>
      <c r="E18" s="234"/>
      <c r="F18" s="163"/>
      <c r="G18" s="404"/>
      <c r="H18" s="403"/>
      <c r="I18" s="404"/>
      <c r="J18" s="403"/>
      <c r="K18" s="404"/>
      <c r="L18" s="403"/>
      <c r="M18" s="404"/>
      <c r="N18" s="403"/>
      <c r="O18" s="404"/>
      <c r="P18" s="403"/>
      <c r="Q18" s="404"/>
      <c r="R18" s="403"/>
      <c r="S18" s="404"/>
      <c r="T18" s="403"/>
      <c r="U18" s="404"/>
    </row>
    <row r="19" spans="2:22" ht="21">
      <c r="C19" s="216"/>
      <c r="D19" s="1330" t="s">
        <v>560</v>
      </c>
      <c r="E19" s="230"/>
      <c r="F19" s="163"/>
      <c r="G19" s="84">
        <v>0</v>
      </c>
      <c r="H19" s="403"/>
      <c r="I19" s="402">
        <v>483</v>
      </c>
      <c r="J19" s="403"/>
      <c r="K19" s="402">
        <v>2247</v>
      </c>
      <c r="L19" s="403"/>
      <c r="M19" s="402">
        <v>2792</v>
      </c>
      <c r="N19" s="403"/>
      <c r="O19" s="402">
        <v>1725</v>
      </c>
      <c r="P19" s="403"/>
      <c r="Q19" s="402">
        <v>0</v>
      </c>
      <c r="R19" s="402"/>
      <c r="S19" s="84">
        <v>0</v>
      </c>
      <c r="T19" s="403"/>
      <c r="U19" s="405">
        <f>SUM(G19:T19)</f>
        <v>7247</v>
      </c>
    </row>
    <row r="20" spans="2:22" ht="21">
      <c r="C20" s="30"/>
      <c r="D20" s="1330" t="s">
        <v>35</v>
      </c>
      <c r="E20" s="230"/>
      <c r="F20" s="163"/>
      <c r="G20" s="84">
        <v>0</v>
      </c>
      <c r="H20" s="403"/>
      <c r="I20" s="405">
        <v>47</v>
      </c>
      <c r="J20" s="403"/>
      <c r="K20" s="405">
        <v>267</v>
      </c>
      <c r="L20" s="403"/>
      <c r="M20" s="405">
        <v>521</v>
      </c>
      <c r="N20" s="403"/>
      <c r="O20" s="405">
        <v>450</v>
      </c>
      <c r="P20" s="403"/>
      <c r="Q20" s="402">
        <v>0</v>
      </c>
      <c r="R20" s="402"/>
      <c r="S20" s="84">
        <v>0</v>
      </c>
      <c r="T20" s="403"/>
      <c r="U20" s="405">
        <f t="shared" ref="U20" si="0">SUM(G20:T20)</f>
        <v>1285</v>
      </c>
    </row>
    <row r="21" spans="2:22" ht="21" hidden="1">
      <c r="C21" s="30"/>
      <c r="D21" s="1330" t="s">
        <v>79</v>
      </c>
      <c r="E21" s="230"/>
      <c r="F21" s="163"/>
      <c r="G21" s="84">
        <v>0</v>
      </c>
      <c r="H21" s="405"/>
      <c r="I21" s="84">
        <v>0</v>
      </c>
      <c r="J21" s="405"/>
      <c r="K21" s="84">
        <v>0</v>
      </c>
      <c r="L21" s="405"/>
      <c r="M21" s="84">
        <v>0</v>
      </c>
      <c r="N21" s="405"/>
      <c r="O21" s="84">
        <v>0</v>
      </c>
      <c r="P21" s="405"/>
      <c r="Q21" s="405">
        <v>0</v>
      </c>
      <c r="R21" s="403"/>
      <c r="S21" s="84">
        <v>0</v>
      </c>
      <c r="T21" s="403"/>
      <c r="U21" s="84">
        <v>0</v>
      </c>
    </row>
    <row r="22" spans="2:22" ht="21">
      <c r="C22" s="30"/>
      <c r="D22" s="1330" t="s">
        <v>561</v>
      </c>
      <c r="E22" s="230"/>
      <c r="F22" s="163"/>
      <c r="G22" s="667">
        <v>0</v>
      </c>
      <c r="H22" s="403"/>
      <c r="I22" s="406">
        <f>SUM(I19:I21)</f>
        <v>530</v>
      </c>
      <c r="J22" s="403"/>
      <c r="K22" s="406">
        <f>SUM(K19:K21)</f>
        <v>2514</v>
      </c>
      <c r="L22" s="403"/>
      <c r="M22" s="406">
        <f>SUM(M19:M21)</f>
        <v>3313</v>
      </c>
      <c r="N22" s="403"/>
      <c r="O22" s="406">
        <f>SUM(O19:O21)</f>
        <v>2175</v>
      </c>
      <c r="P22" s="403"/>
      <c r="Q22" s="406">
        <f>SUM(Q19:Q21)</f>
        <v>0</v>
      </c>
      <c r="R22" s="403"/>
      <c r="S22" s="667">
        <v>0</v>
      </c>
      <c r="T22" s="403"/>
      <c r="U22" s="407">
        <f>SUM(G22:T22)</f>
        <v>8532</v>
      </c>
    </row>
    <row r="23" spans="2:22" ht="21">
      <c r="C23" s="30"/>
      <c r="D23" s="1330" t="s">
        <v>35</v>
      </c>
      <c r="E23" s="230"/>
      <c r="F23" s="163"/>
      <c r="G23" s="84">
        <v>0</v>
      </c>
      <c r="H23" s="403"/>
      <c r="I23" s="405">
        <v>26</v>
      </c>
      <c r="J23" s="403"/>
      <c r="K23" s="405">
        <v>151</v>
      </c>
      <c r="L23" s="403"/>
      <c r="M23" s="405">
        <v>474</v>
      </c>
      <c r="N23" s="403"/>
      <c r="O23" s="405">
        <v>297</v>
      </c>
      <c r="P23" s="403"/>
      <c r="Q23" s="405">
        <v>0</v>
      </c>
      <c r="R23" s="403"/>
      <c r="S23" s="84">
        <v>0</v>
      </c>
      <c r="T23" s="403"/>
      <c r="U23" s="405">
        <f>SUM(G23:T23)</f>
        <v>948</v>
      </c>
    </row>
    <row r="24" spans="2:22" ht="21">
      <c r="C24" s="30"/>
      <c r="D24" s="1330" t="s">
        <v>705</v>
      </c>
      <c r="E24" s="230"/>
      <c r="F24" s="163"/>
      <c r="G24" s="84">
        <v>0</v>
      </c>
      <c r="H24" s="403"/>
      <c r="I24" s="84">
        <v>0</v>
      </c>
      <c r="J24" s="403"/>
      <c r="K24" s="84">
        <v>0</v>
      </c>
      <c r="L24" s="403"/>
      <c r="M24" s="502">
        <v>-124</v>
      </c>
      <c r="N24" s="403"/>
      <c r="O24" s="84">
        <v>0</v>
      </c>
      <c r="P24" s="403"/>
      <c r="Q24" s="405"/>
      <c r="R24" s="403"/>
      <c r="S24" s="84">
        <v>0</v>
      </c>
      <c r="T24" s="403"/>
      <c r="U24" s="405">
        <f>SUM(G24:T24)</f>
        <v>-124</v>
      </c>
    </row>
    <row r="25" spans="2:22" ht="21.75" thickBot="1">
      <c r="C25" s="30"/>
      <c r="D25" s="1330" t="s">
        <v>1048</v>
      </c>
      <c r="E25" s="230"/>
      <c r="F25" s="163"/>
      <c r="G25" s="669">
        <v>0</v>
      </c>
      <c r="H25" s="403"/>
      <c r="I25" s="905">
        <f>I22+I23</f>
        <v>556</v>
      </c>
      <c r="J25" s="403"/>
      <c r="K25" s="863">
        <f>SUM(K22:K23)</f>
        <v>2665</v>
      </c>
      <c r="L25" s="403">
        <v>2792</v>
      </c>
      <c r="M25" s="863">
        <f>SUM(M22:M24)</f>
        <v>3663</v>
      </c>
      <c r="N25" s="403"/>
      <c r="O25" s="863">
        <f>SUM(O22:O23)</f>
        <v>2472</v>
      </c>
      <c r="P25" s="403"/>
      <c r="Q25" s="409">
        <f>SUM(Q22:Q23)</f>
        <v>0</v>
      </c>
      <c r="R25" s="403"/>
      <c r="S25" s="669">
        <v>0</v>
      </c>
      <c r="T25" s="403"/>
      <c r="U25" s="863">
        <f>O25+M25+K25+I25</f>
        <v>9356</v>
      </c>
    </row>
    <row r="26" spans="2:22" ht="22.5" thickTop="1" thickBot="1">
      <c r="C26" s="30"/>
      <c r="D26" s="1330" t="s">
        <v>1063</v>
      </c>
      <c r="E26" s="230"/>
      <c r="F26" s="163"/>
      <c r="G26" s="408">
        <f>G17-G25</f>
        <v>210000</v>
      </c>
      <c r="H26" s="403"/>
      <c r="I26" s="408">
        <f>I17-I25</f>
        <v>172</v>
      </c>
      <c r="J26" s="403"/>
      <c r="K26" s="408">
        <f>K17-K25</f>
        <v>647</v>
      </c>
      <c r="L26" s="403"/>
      <c r="M26" s="408">
        <f>M17-M25</f>
        <v>3668</v>
      </c>
      <c r="N26" s="403"/>
      <c r="O26" s="408">
        <f>O17-O25</f>
        <v>353</v>
      </c>
      <c r="P26" s="403"/>
      <c r="Q26" s="408">
        <f>Q17-Q25</f>
        <v>0</v>
      </c>
      <c r="R26" s="403"/>
      <c r="S26" s="74">
        <v>0</v>
      </c>
      <c r="T26" s="403"/>
      <c r="U26" s="405">
        <f>U17-U25+1</f>
        <v>214841</v>
      </c>
      <c r="V26" s="167"/>
    </row>
    <row r="27" spans="2:22" ht="22.5" thickTop="1" thickBot="1">
      <c r="C27" s="30"/>
      <c r="D27" s="1330" t="s">
        <v>564</v>
      </c>
      <c r="E27" s="230"/>
      <c r="F27" s="163"/>
      <c r="G27" s="743">
        <f>G14-G22</f>
        <v>210000</v>
      </c>
      <c r="H27" s="403"/>
      <c r="I27" s="743">
        <f>I14-I22</f>
        <v>198</v>
      </c>
      <c r="J27" s="403"/>
      <c r="K27" s="743">
        <f>K14-K22</f>
        <v>798</v>
      </c>
      <c r="L27" s="403"/>
      <c r="M27" s="743">
        <f>M14-M22</f>
        <v>3154</v>
      </c>
      <c r="N27" s="403"/>
      <c r="O27" s="743">
        <f>O14-O22</f>
        <v>650</v>
      </c>
      <c r="P27" s="403"/>
      <c r="Q27" s="409">
        <f>Q14-Q22</f>
        <v>0</v>
      </c>
      <c r="R27" s="403"/>
      <c r="S27" s="743">
        <f>S14-S22</f>
        <v>170</v>
      </c>
      <c r="T27" s="403"/>
      <c r="U27" s="743">
        <f>U14-U22</f>
        <v>214970</v>
      </c>
    </row>
    <row r="28" spans="2:22" ht="22.5" thickTop="1" thickBot="1">
      <c r="C28" s="30"/>
      <c r="D28" s="1330" t="s">
        <v>969</v>
      </c>
      <c r="E28" s="230"/>
      <c r="F28" s="163"/>
      <c r="G28" s="743">
        <v>0</v>
      </c>
      <c r="H28" s="403"/>
      <c r="I28" s="743">
        <f>I10-I19</f>
        <v>226</v>
      </c>
      <c r="J28" s="403"/>
      <c r="K28" s="743">
        <f>K10-K19</f>
        <v>439</v>
      </c>
      <c r="L28" s="403"/>
      <c r="M28" s="743">
        <f>M10-M19</f>
        <v>2081</v>
      </c>
      <c r="N28" s="403"/>
      <c r="O28" s="743">
        <f>O10-O19</f>
        <v>1100</v>
      </c>
      <c r="P28" s="403"/>
      <c r="Q28" s="405"/>
      <c r="R28" s="403"/>
      <c r="S28" s="743">
        <f>S10-S19</f>
        <v>170</v>
      </c>
      <c r="T28" s="403"/>
      <c r="U28" s="743">
        <f>G28+I28+K28+M28+O28+S28</f>
        <v>4016</v>
      </c>
    </row>
    <row r="29" spans="2:22" ht="12" customHeight="1" thickTop="1">
      <c r="C29" s="30"/>
      <c r="D29" s="1330"/>
      <c r="E29" s="230"/>
      <c r="F29" s="163"/>
      <c r="G29" s="405"/>
      <c r="H29" s="403"/>
      <c r="I29" s="405"/>
      <c r="J29" s="403"/>
      <c r="K29" s="405"/>
      <c r="L29" s="403"/>
      <c r="M29" s="405"/>
      <c r="N29" s="403"/>
      <c r="O29" s="405"/>
      <c r="P29" s="403"/>
      <c r="Q29" s="405"/>
      <c r="R29" s="403"/>
      <c r="S29" s="405"/>
      <c r="T29" s="403"/>
      <c r="U29" s="405"/>
    </row>
    <row r="30" spans="2:22" ht="21">
      <c r="B30" s="1201" t="s">
        <v>293</v>
      </c>
      <c r="C30" s="1201"/>
      <c r="D30" s="1366" t="s">
        <v>1018</v>
      </c>
      <c r="E30" s="1366"/>
      <c r="F30" s="1366"/>
      <c r="G30" s="1366"/>
      <c r="H30" s="1366"/>
      <c r="I30" s="1366"/>
      <c r="J30" s="1366"/>
      <c r="K30" s="1366"/>
      <c r="L30" s="1366"/>
      <c r="M30" s="1366"/>
      <c r="N30" s="1366"/>
      <c r="O30" s="1366"/>
      <c r="P30" s="1366"/>
      <c r="Q30" s="1366"/>
      <c r="R30" s="1366"/>
      <c r="S30" s="1366"/>
      <c r="T30" s="1367"/>
      <c r="U30" s="1368"/>
      <c r="V30" s="1369"/>
    </row>
    <row r="31" spans="2:22" ht="18" customHeight="1">
      <c r="B31" s="1201" t="s">
        <v>704</v>
      </c>
      <c r="C31" s="1201"/>
      <c r="D31" s="1366" t="s">
        <v>1019</v>
      </c>
      <c r="E31" s="1366"/>
      <c r="F31" s="1366"/>
      <c r="G31" s="1366"/>
      <c r="H31" s="1366"/>
      <c r="I31" s="1366"/>
      <c r="J31" s="1366"/>
      <c r="K31" s="1366"/>
      <c r="L31" s="1367"/>
      <c r="M31" s="1368"/>
      <c r="N31" s="1367"/>
      <c r="O31" s="1368"/>
      <c r="P31" s="1367"/>
      <c r="Q31" s="1368"/>
      <c r="R31" s="1367"/>
      <c r="S31" s="1368" t="s">
        <v>706</v>
      </c>
      <c r="T31" s="1367"/>
      <c r="U31" s="1368"/>
      <c r="V31" s="1369"/>
    </row>
    <row r="32" spans="2:22" ht="39.75" customHeight="1">
      <c r="B32" s="1200" t="s">
        <v>819</v>
      </c>
      <c r="C32" s="1200"/>
      <c r="D32" s="1370" t="s">
        <v>1125</v>
      </c>
      <c r="E32" s="1370"/>
      <c r="F32" s="1370"/>
      <c r="G32" s="1370"/>
      <c r="H32" s="1370"/>
      <c r="I32" s="1370"/>
      <c r="J32" s="1370"/>
      <c r="K32" s="1370"/>
      <c r="L32" s="1370"/>
      <c r="M32" s="1370"/>
      <c r="N32" s="1370"/>
      <c r="O32" s="1370"/>
      <c r="P32" s="1370"/>
      <c r="Q32" s="1370"/>
      <c r="R32" s="1370"/>
      <c r="S32" s="1370"/>
      <c r="T32" s="1370"/>
      <c r="U32" s="1370"/>
      <c r="V32" s="1370"/>
    </row>
    <row r="33" spans="2:22" ht="19.5">
      <c r="B33" s="1198" t="s">
        <v>874</v>
      </c>
      <c r="C33" s="1198"/>
      <c r="D33" s="1198"/>
      <c r="E33" s="1198"/>
      <c r="F33" s="1198"/>
      <c r="G33" s="1198"/>
      <c r="H33" s="1198"/>
      <c r="I33" s="1198"/>
      <c r="J33" s="1198"/>
      <c r="K33" s="1198"/>
      <c r="L33" s="1198"/>
      <c r="M33" s="1198"/>
      <c r="N33" s="1198"/>
      <c r="O33" s="1198"/>
      <c r="P33" s="1198"/>
      <c r="Q33" s="1198"/>
      <c r="R33" s="1198"/>
      <c r="S33" s="1198"/>
      <c r="T33" s="1198"/>
      <c r="U33" s="1198"/>
      <c r="V33" s="1198"/>
    </row>
  </sheetData>
  <mergeCells count="11">
    <mergeCell ref="B1:V1"/>
    <mergeCell ref="B2:V2"/>
    <mergeCell ref="B4:V4"/>
    <mergeCell ref="B33:V33"/>
    <mergeCell ref="B3:V3"/>
    <mergeCell ref="B32:C32"/>
    <mergeCell ref="B31:C31"/>
    <mergeCell ref="B30:C30"/>
    <mergeCell ref="D30:S30"/>
    <mergeCell ref="D31:K31"/>
    <mergeCell ref="D32:V32"/>
  </mergeCells>
  <phoneticPr fontId="94" type="noConversion"/>
  <pageMargins left="0.17" right="0.72" top="0.39370078740157483" bottom="0.39370078740157483" header="0.31496062992125984" footer="0.31496062992125984"/>
  <pageSetup scale="9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F0"/>
  </sheetPr>
  <dimension ref="A1:XFD41"/>
  <sheetViews>
    <sheetView rightToLeft="1" view="pageBreakPreview" topLeftCell="A28" zoomScale="115" zoomScaleSheetLayoutView="115" workbookViewId="0">
      <selection activeCell="A5" sqref="A5:XFD5"/>
    </sheetView>
  </sheetViews>
  <sheetFormatPr defaultColWidth="31.375" defaultRowHeight="15.75"/>
  <cols>
    <col min="1" max="1" width="5.125" style="28" customWidth="1"/>
    <col min="2" max="2" width="22.625" style="11" customWidth="1"/>
    <col min="3" max="3" width="0.625" style="11" customWidth="1"/>
    <col min="4" max="4" width="7.875" style="11" customWidth="1"/>
    <col min="5" max="5" width="0.625" style="11" customWidth="1"/>
    <col min="6" max="6" width="9.375" style="11" hidden="1" customWidth="1"/>
    <col min="7" max="7" width="0.625" style="11" hidden="1" customWidth="1"/>
    <col min="8" max="8" width="9.5" style="11" hidden="1" customWidth="1"/>
    <col min="9" max="9" width="0.625" style="11" hidden="1" customWidth="1"/>
    <col min="10" max="10" width="9" style="11" hidden="1" customWidth="1"/>
    <col min="11" max="11" width="1.5" style="11" customWidth="1"/>
    <col min="12" max="12" width="10.125" style="11" customWidth="1"/>
    <col min="13" max="13" width="1.375" style="11" customWidth="1"/>
    <col min="14" max="14" width="11.375" style="18" customWidth="1"/>
    <col min="15" max="15" width="0.625" style="11" customWidth="1"/>
    <col min="16" max="16" width="11.5" style="11" customWidth="1"/>
    <col min="17" max="17" width="0.625" style="11" customWidth="1"/>
    <col min="18" max="18" width="11" style="11" customWidth="1"/>
    <col min="19" max="19" width="0.625" style="11" hidden="1" customWidth="1"/>
    <col min="20" max="20" width="10.375" style="11" hidden="1" customWidth="1"/>
    <col min="21" max="21" width="1.5" style="11" customWidth="1"/>
    <col min="22" max="22" width="8.5" style="11" customWidth="1"/>
    <col min="23" max="23" width="1" style="11" customWidth="1"/>
    <col min="24" max="251" width="9" style="11" customWidth="1"/>
    <col min="252" max="252" width="3.625" style="11" customWidth="1"/>
    <col min="253" max="253" width="4.875" style="11" customWidth="1"/>
    <col min="254" max="254" width="5.375" style="11" customWidth="1"/>
    <col min="255" max="16384" width="31.375" style="11"/>
  </cols>
  <sheetData>
    <row r="1" spans="1:24" s="4" customFormat="1" ht="21">
      <c r="A1" s="1304" t="str">
        <f>'سر برگ صفحات'!A1</f>
        <v>شرکت نمونه (سهامی خاص)</v>
      </c>
      <c r="B1" s="1304"/>
      <c r="C1" s="1304"/>
      <c r="D1" s="1304"/>
      <c r="E1" s="1304"/>
      <c r="F1" s="1304"/>
      <c r="G1" s="1304"/>
      <c r="H1" s="1304"/>
      <c r="I1" s="1304"/>
      <c r="J1" s="1304"/>
      <c r="K1" s="1304"/>
      <c r="L1" s="1304"/>
      <c r="M1" s="1304"/>
      <c r="N1" s="1304"/>
      <c r="O1" s="1304"/>
      <c r="P1" s="1304"/>
      <c r="Q1" s="1304"/>
      <c r="R1" s="1304"/>
      <c r="S1" s="1304"/>
      <c r="T1" s="1304"/>
      <c r="U1" s="1304"/>
      <c r="V1" s="1304"/>
      <c r="W1" s="1304"/>
      <c r="X1" s="1304"/>
    </row>
    <row r="2" spans="1:24" s="4" customFormat="1" ht="21" hidden="1">
      <c r="A2" s="1339" t="str">
        <f>'سر برگ صفحات'!A2</f>
        <v>صورتهای مالی تلفیق گروه و شرکت</v>
      </c>
      <c r="B2" s="1339"/>
      <c r="C2" s="1339"/>
      <c r="D2" s="1339"/>
      <c r="E2" s="1339"/>
      <c r="F2" s="1339"/>
      <c r="G2" s="1339"/>
      <c r="H2" s="1339"/>
      <c r="I2" s="1339"/>
      <c r="J2" s="1339"/>
      <c r="K2" s="1339"/>
      <c r="L2" s="1339"/>
      <c r="M2" s="1339"/>
      <c r="N2" s="1339"/>
      <c r="O2" s="1339"/>
      <c r="P2" s="1339"/>
      <c r="Q2" s="1339"/>
      <c r="R2" s="1339"/>
      <c r="S2" s="1339"/>
      <c r="T2" s="1339"/>
      <c r="U2" s="1339"/>
      <c r="V2" s="1339"/>
      <c r="W2" s="1339"/>
      <c r="X2" s="1371"/>
    </row>
    <row r="3" spans="1:24" s="4" customFormat="1" ht="21">
      <c r="A3" s="1339" t="str">
        <f>'سر برگ صفحات'!A15</f>
        <v>يادداشتهاي توضيحي صورت هاي مالي</v>
      </c>
      <c r="B3" s="1339"/>
      <c r="C3" s="1339"/>
      <c r="D3" s="1339"/>
      <c r="E3" s="1339"/>
      <c r="F3" s="1339"/>
      <c r="G3" s="1339"/>
      <c r="H3" s="1339"/>
      <c r="I3" s="1339"/>
      <c r="J3" s="1339"/>
      <c r="K3" s="1339"/>
      <c r="L3" s="1339"/>
      <c r="M3" s="1339"/>
      <c r="N3" s="1339"/>
      <c r="O3" s="1339"/>
      <c r="P3" s="1339"/>
      <c r="Q3" s="1339"/>
      <c r="R3" s="1339"/>
      <c r="S3" s="1339"/>
      <c r="T3" s="1339"/>
      <c r="U3" s="1339"/>
      <c r="V3" s="1339"/>
      <c r="W3" s="1339"/>
      <c r="X3" s="1339"/>
    </row>
    <row r="4" spans="1:24" s="4" customFormat="1" ht="21">
      <c r="A4" s="1339" t="str">
        <f>'سر برگ صفحات'!A18</f>
        <v xml:space="preserve"> دوره مالی منتهی به 29 اسفند 1400</v>
      </c>
      <c r="B4" s="1339"/>
      <c r="C4" s="1339"/>
      <c r="D4" s="1339"/>
      <c r="E4" s="1339"/>
      <c r="F4" s="1339"/>
      <c r="G4" s="1339"/>
      <c r="H4" s="1339"/>
      <c r="I4" s="1339"/>
      <c r="J4" s="1339"/>
      <c r="K4" s="1339"/>
      <c r="L4" s="1339"/>
      <c r="M4" s="1339"/>
      <c r="N4" s="1339"/>
      <c r="O4" s="1339"/>
      <c r="P4" s="1339"/>
      <c r="Q4" s="1339"/>
      <c r="R4" s="1339"/>
      <c r="S4" s="1339"/>
      <c r="T4" s="1339"/>
      <c r="U4" s="1339"/>
      <c r="V4" s="1339"/>
      <c r="W4" s="1339"/>
      <c r="X4" s="1339"/>
    </row>
    <row r="5" spans="1:24" s="11" customFormat="1" ht="19.5">
      <c r="A5" s="29" t="s">
        <v>297</v>
      </c>
      <c r="B5" s="1202" t="s">
        <v>52</v>
      </c>
      <c r="C5" s="1202"/>
      <c r="D5" s="1202"/>
      <c r="E5" s="1202"/>
      <c r="F5" s="1202"/>
      <c r="G5" s="1202"/>
      <c r="H5" s="1202"/>
      <c r="I5" s="1202"/>
      <c r="J5" s="1202"/>
      <c r="K5" s="1202"/>
      <c r="L5" s="1202"/>
      <c r="M5" s="1202"/>
      <c r="N5" s="1202"/>
      <c r="O5" s="1202"/>
      <c r="P5" s="1202"/>
      <c r="Q5" s="15"/>
      <c r="R5" s="15"/>
      <c r="S5" s="15"/>
      <c r="T5" s="15"/>
      <c r="U5" s="15"/>
      <c r="V5" s="15"/>
    </row>
    <row r="6" spans="1:24" s="11" customFormat="1" ht="15" hidden="1" customHeight="1" thickBot="1">
      <c r="A6" s="28"/>
      <c r="B6" s="722"/>
      <c r="C6" s="723"/>
      <c r="D6" s="723"/>
      <c r="E6" s="723"/>
      <c r="F6" s="1204" t="s">
        <v>257</v>
      </c>
      <c r="G6" s="1204"/>
      <c r="H6" s="1204"/>
      <c r="I6" s="1204"/>
      <c r="J6" s="1204"/>
      <c r="K6" s="723"/>
      <c r="L6" s="1204" t="s">
        <v>765</v>
      </c>
      <c r="M6" s="1204"/>
      <c r="N6" s="1204"/>
      <c r="O6" s="1205"/>
      <c r="P6" s="1205"/>
      <c r="Q6" s="724"/>
      <c r="R6" s="724"/>
      <c r="S6" s="724"/>
      <c r="T6" s="724"/>
      <c r="U6" s="724"/>
      <c r="V6" s="725"/>
    </row>
    <row r="7" spans="1:24" s="11" customFormat="1" ht="30.75" customHeight="1" thickBot="1">
      <c r="A7" s="28"/>
      <c r="B7" s="722"/>
      <c r="C7" s="723"/>
      <c r="D7" s="723"/>
      <c r="E7" s="723"/>
      <c r="F7" s="760" t="s">
        <v>762</v>
      </c>
      <c r="G7" s="723"/>
      <c r="H7" s="760" t="s">
        <v>763</v>
      </c>
      <c r="I7" s="761"/>
      <c r="J7" s="760" t="s">
        <v>387</v>
      </c>
      <c r="K7" s="761"/>
      <c r="L7" s="760" t="s">
        <v>762</v>
      </c>
      <c r="M7" s="761"/>
      <c r="N7" s="760" t="s">
        <v>763</v>
      </c>
      <c r="O7" s="724"/>
      <c r="P7" s="760" t="s">
        <v>387</v>
      </c>
      <c r="Q7" s="724"/>
      <c r="R7" s="724"/>
      <c r="S7" s="724"/>
      <c r="T7" s="724"/>
      <c r="U7" s="724"/>
      <c r="V7" s="725"/>
    </row>
    <row r="8" spans="1:24" s="11" customFormat="1" ht="21" customHeight="1">
      <c r="A8" s="28"/>
      <c r="B8" s="722"/>
      <c r="C8" s="723"/>
      <c r="D8" s="723"/>
      <c r="E8" s="723"/>
      <c r="F8" s="762" t="s">
        <v>302</v>
      </c>
      <c r="G8" s="723"/>
      <c r="H8" s="762" t="s">
        <v>302</v>
      </c>
      <c r="I8" s="759"/>
      <c r="J8" s="762" t="s">
        <v>302</v>
      </c>
      <c r="K8" s="759"/>
      <c r="L8" s="923" t="s">
        <v>302</v>
      </c>
      <c r="M8" s="759"/>
      <c r="N8" s="762" t="s">
        <v>302</v>
      </c>
      <c r="O8" s="724"/>
      <c r="P8" s="762" t="s">
        <v>302</v>
      </c>
      <c r="Q8" s="724"/>
      <c r="R8" s="724"/>
      <c r="S8" s="724"/>
      <c r="T8" s="724"/>
      <c r="U8" s="724"/>
      <c r="V8" s="725"/>
    </row>
    <row r="9" spans="1:24" s="11" customFormat="1" ht="15" customHeight="1">
      <c r="A9" s="28"/>
      <c r="B9" s="750" t="s">
        <v>806</v>
      </c>
      <c r="C9" s="750"/>
      <c r="D9" s="750"/>
      <c r="F9" s="763"/>
      <c r="H9" s="763"/>
      <c r="I9" s="763"/>
      <c r="J9" s="763"/>
      <c r="K9" s="764"/>
      <c r="L9" s="763"/>
      <c r="M9" s="763"/>
      <c r="N9" s="763"/>
      <c r="O9" s="758"/>
      <c r="P9" s="763"/>
      <c r="Q9" s="758"/>
      <c r="R9" s="758"/>
      <c r="S9" s="744"/>
      <c r="T9" s="1203"/>
      <c r="U9" s="1203"/>
      <c r="V9" s="1203"/>
    </row>
    <row r="10" spans="1:24" s="25" customFormat="1" ht="25.5" customHeight="1">
      <c r="A10" s="29"/>
      <c r="B10" s="751" t="s">
        <v>838</v>
      </c>
      <c r="C10" s="758"/>
      <c r="D10" s="758"/>
      <c r="E10" s="758"/>
      <c r="F10" s="768">
        <v>0</v>
      </c>
      <c r="G10" s="758"/>
      <c r="H10" s="771">
        <v>0</v>
      </c>
      <c r="I10" s="765"/>
      <c r="J10" s="771">
        <f>H10+F10</f>
        <v>0</v>
      </c>
      <c r="K10" s="772"/>
      <c r="L10" s="768">
        <v>70</v>
      </c>
      <c r="M10" s="773"/>
      <c r="N10" s="771">
        <v>1920</v>
      </c>
      <c r="O10" s="746"/>
      <c r="P10" s="771">
        <f>L10+N10</f>
        <v>1990</v>
      </c>
      <c r="Q10" s="746"/>
      <c r="R10" s="745"/>
      <c r="S10" s="746"/>
      <c r="T10" s="747"/>
      <c r="U10" s="748"/>
      <c r="V10" s="749"/>
    </row>
    <row r="11" spans="1:24" s="11" customFormat="1" ht="25.5" hidden="1" customHeight="1">
      <c r="A11" s="28"/>
      <c r="B11" s="751" t="s">
        <v>296</v>
      </c>
      <c r="C11" s="724"/>
      <c r="D11" s="751"/>
      <c r="E11" s="752"/>
      <c r="F11" s="84">
        <v>0</v>
      </c>
      <c r="G11" s="752"/>
      <c r="H11" s="84">
        <v>0</v>
      </c>
      <c r="I11" s="84"/>
      <c r="J11" s="84">
        <v>0</v>
      </c>
      <c r="K11" s="774"/>
      <c r="L11" s="84">
        <v>0</v>
      </c>
      <c r="M11" s="774"/>
      <c r="N11" s="84">
        <v>0</v>
      </c>
      <c r="O11" s="752"/>
      <c r="P11" s="84">
        <v>0</v>
      </c>
      <c r="Q11" s="752"/>
      <c r="R11" s="751"/>
      <c r="S11" s="752"/>
      <c r="T11" s="751"/>
      <c r="U11" s="752"/>
      <c r="V11" s="751"/>
    </row>
    <row r="12" spans="1:24" s="134" customFormat="1" ht="25.5" hidden="1" customHeight="1">
      <c r="A12" s="156"/>
      <c r="B12" s="751" t="s">
        <v>701</v>
      </c>
      <c r="C12" s="724"/>
      <c r="D12" s="751"/>
      <c r="E12" s="752"/>
      <c r="F12" s="84">
        <v>0</v>
      </c>
      <c r="G12" s="752"/>
      <c r="H12" s="84">
        <v>0</v>
      </c>
      <c r="I12" s="84"/>
      <c r="J12" s="84">
        <v>0</v>
      </c>
      <c r="K12" s="84"/>
      <c r="L12" s="84">
        <v>0</v>
      </c>
      <c r="M12" s="774"/>
      <c r="N12" s="84">
        <v>0</v>
      </c>
      <c r="O12" s="752"/>
      <c r="P12" s="84">
        <v>0</v>
      </c>
      <c r="Q12" s="752"/>
      <c r="R12" s="751"/>
      <c r="S12" s="752"/>
      <c r="T12" s="751"/>
      <c r="U12" s="752"/>
      <c r="V12" s="751"/>
    </row>
    <row r="13" spans="1:24" s="11" customFormat="1" ht="25.5" customHeight="1" thickBot="1">
      <c r="A13" s="28"/>
      <c r="B13" s="751" t="s">
        <v>1048</v>
      </c>
      <c r="C13" s="724"/>
      <c r="D13" s="751"/>
      <c r="E13" s="752"/>
      <c r="F13" s="769">
        <f>SUM(F10:F12)</f>
        <v>0</v>
      </c>
      <c r="G13" s="752">
        <f t="shared" ref="G13:I13" si="0">SUM(G10:G12)</f>
        <v>0</v>
      </c>
      <c r="H13" s="769">
        <f>SUM(H10:H12)</f>
        <v>0</v>
      </c>
      <c r="I13" s="767">
        <f t="shared" si="0"/>
        <v>0</v>
      </c>
      <c r="J13" s="769">
        <f>SUM(J10:J12)</f>
        <v>0</v>
      </c>
      <c r="K13" s="774"/>
      <c r="L13" s="769">
        <f>L10</f>
        <v>70</v>
      </c>
      <c r="M13" s="774"/>
      <c r="N13" s="777">
        <f>N10</f>
        <v>1920</v>
      </c>
      <c r="O13" s="752"/>
      <c r="P13" s="777">
        <f>N13+L13</f>
        <v>1990</v>
      </c>
      <c r="Q13" s="752"/>
      <c r="R13" s="751"/>
      <c r="S13" s="752"/>
      <c r="T13" s="751"/>
      <c r="U13" s="752"/>
      <c r="V13" s="751"/>
    </row>
    <row r="14" spans="1:24" s="11" customFormat="1" ht="25.5" customHeight="1">
      <c r="A14" s="28"/>
      <c r="B14" s="757" t="s">
        <v>291</v>
      </c>
      <c r="C14" s="724"/>
      <c r="D14" s="724"/>
      <c r="E14" s="724"/>
      <c r="F14" s="764"/>
      <c r="G14" s="724"/>
      <c r="H14" s="775"/>
      <c r="I14" s="764"/>
      <c r="J14" s="775"/>
      <c r="K14" s="775"/>
      <c r="L14" s="764"/>
      <c r="M14" s="775"/>
      <c r="N14" s="775"/>
      <c r="O14" s="724"/>
      <c r="P14" s="775"/>
      <c r="Q14" s="724"/>
      <c r="R14" s="724"/>
      <c r="S14" s="724"/>
      <c r="T14" s="724"/>
      <c r="U14" s="724"/>
      <c r="V14" s="724"/>
    </row>
    <row r="15" spans="1:24" s="11" customFormat="1" ht="25.5" customHeight="1">
      <c r="A15" s="28"/>
      <c r="B15" s="751" t="s">
        <v>838</v>
      </c>
      <c r="C15" s="724"/>
      <c r="D15" s="724"/>
      <c r="E15" s="724"/>
      <c r="F15" s="768">
        <v>0</v>
      </c>
      <c r="G15" s="724"/>
      <c r="H15" s="771">
        <v>0</v>
      </c>
      <c r="I15" s="764"/>
      <c r="J15" s="771">
        <f>H15+F15</f>
        <v>0</v>
      </c>
      <c r="K15" s="775"/>
      <c r="L15" s="768">
        <v>70</v>
      </c>
      <c r="M15" s="775"/>
      <c r="N15" s="84">
        <v>153</v>
      </c>
      <c r="O15" s="724"/>
      <c r="P15" s="771">
        <f>N15+L15</f>
        <v>223</v>
      </c>
      <c r="Q15" s="724"/>
      <c r="R15" s="724"/>
      <c r="S15" s="724"/>
      <c r="T15" s="724"/>
      <c r="U15" s="724"/>
      <c r="V15" s="754"/>
    </row>
    <row r="16" spans="1:24" s="11" customFormat="1" ht="25.5" customHeight="1">
      <c r="A16" s="28"/>
      <c r="B16" s="751" t="s">
        <v>35</v>
      </c>
      <c r="C16" s="724"/>
      <c r="D16" s="758"/>
      <c r="E16" s="758"/>
      <c r="F16" s="84">
        <v>0</v>
      </c>
      <c r="G16" s="758"/>
      <c r="H16" s="776">
        <v>0</v>
      </c>
      <c r="I16" s="765"/>
      <c r="J16" s="776">
        <v>0</v>
      </c>
      <c r="K16" s="775"/>
      <c r="L16" s="84">
        <v>0</v>
      </c>
      <c r="M16" s="773"/>
      <c r="N16" s="84">
        <v>0</v>
      </c>
      <c r="O16" s="758"/>
      <c r="P16" s="771">
        <f>N16+L16</f>
        <v>0</v>
      </c>
      <c r="Q16" s="758"/>
      <c r="R16" s="758"/>
      <c r="S16" s="744"/>
      <c r="T16" s="1203"/>
      <c r="U16" s="1203"/>
      <c r="V16" s="1203"/>
    </row>
    <row r="17" spans="1:16384" s="11" customFormat="1" ht="25.5" hidden="1" customHeight="1">
      <c r="A17" s="28"/>
      <c r="B17" s="751" t="s">
        <v>701</v>
      </c>
      <c r="C17" s="724"/>
      <c r="D17" s="755"/>
      <c r="E17" s="746"/>
      <c r="F17" s="84">
        <v>0</v>
      </c>
      <c r="G17" s="746"/>
      <c r="H17" s="84">
        <v>0</v>
      </c>
      <c r="I17" s="766"/>
      <c r="J17" s="84">
        <v>0</v>
      </c>
      <c r="K17" s="772"/>
      <c r="L17" s="84">
        <v>0</v>
      </c>
      <c r="M17" s="772"/>
      <c r="N17" s="84">
        <v>0</v>
      </c>
      <c r="O17" s="746"/>
      <c r="P17" s="84">
        <v>0</v>
      </c>
      <c r="Q17" s="746"/>
      <c r="R17" s="755"/>
      <c r="S17" s="746"/>
      <c r="T17" s="747"/>
      <c r="U17" s="748"/>
      <c r="V17" s="756"/>
      <c r="Z17" s="504"/>
    </row>
    <row r="18" spans="1:16384" s="4" customFormat="1" ht="25.5" customHeight="1" thickBot="1">
      <c r="A18" s="111"/>
      <c r="B18" s="751" t="s">
        <v>1048</v>
      </c>
      <c r="C18" s="724"/>
      <c r="D18" s="751"/>
      <c r="E18" s="752"/>
      <c r="F18" s="769">
        <f>SUM(F15:F17)</f>
        <v>0</v>
      </c>
      <c r="G18" s="752"/>
      <c r="H18" s="769">
        <f>SUM(H15:H17)</f>
        <v>0</v>
      </c>
      <c r="I18" s="767"/>
      <c r="J18" s="777">
        <f>SUM(J15:J17)</f>
        <v>0</v>
      </c>
      <c r="K18" s="774"/>
      <c r="L18" s="1069">
        <f>L15+L16</f>
        <v>70</v>
      </c>
      <c r="M18" s="774"/>
      <c r="N18" s="781">
        <f>N15+N16</f>
        <v>153</v>
      </c>
      <c r="O18" s="752"/>
      <c r="P18" s="1069">
        <f>N18+L18</f>
        <v>223</v>
      </c>
      <c r="Q18" s="752"/>
      <c r="R18" s="751"/>
      <c r="S18" s="752"/>
      <c r="T18" s="751"/>
      <c r="U18" s="752"/>
      <c r="V18" s="751"/>
      <c r="AC18" s="774"/>
    </row>
    <row r="19" spans="1:16384" s="11" customFormat="1" ht="25.5" customHeight="1" thickBot="1">
      <c r="A19" s="28"/>
      <c r="B19" s="750" t="s">
        <v>1064</v>
      </c>
      <c r="C19" s="724"/>
      <c r="D19" s="751"/>
      <c r="E19" s="752"/>
      <c r="F19" s="84">
        <v>0</v>
      </c>
      <c r="G19" s="752"/>
      <c r="H19" s="778">
        <f>H13-H18</f>
        <v>0</v>
      </c>
      <c r="I19" s="767"/>
      <c r="J19" s="778">
        <f>J13-J18</f>
        <v>0</v>
      </c>
      <c r="K19" s="774"/>
      <c r="L19" s="84">
        <f>L13-L18</f>
        <v>0</v>
      </c>
      <c r="M19" s="774"/>
      <c r="N19" s="778">
        <f>N13-N18</f>
        <v>1767</v>
      </c>
      <c r="O19" s="752"/>
      <c r="P19" s="778">
        <f>P13-P18</f>
        <v>1767</v>
      </c>
      <c r="Q19" s="752"/>
      <c r="R19" s="753"/>
      <c r="S19" s="752"/>
      <c r="T19" s="751"/>
      <c r="U19" s="752"/>
      <c r="V19" s="751"/>
    </row>
    <row r="20" spans="1:16384" s="11" customFormat="1" ht="25.5" customHeight="1" thickTop="1" thickBot="1">
      <c r="A20" s="28"/>
      <c r="B20" s="750" t="s">
        <v>764</v>
      </c>
      <c r="C20" s="724"/>
      <c r="D20" s="751"/>
      <c r="E20" s="752"/>
      <c r="F20" s="770">
        <v>7</v>
      </c>
      <c r="G20" s="752"/>
      <c r="H20" s="779">
        <f>J20-F20</f>
        <v>2216</v>
      </c>
      <c r="I20" s="767"/>
      <c r="J20" s="779">
        <v>2223</v>
      </c>
      <c r="K20" s="774"/>
      <c r="L20" s="780">
        <v>0</v>
      </c>
      <c r="M20" s="774"/>
      <c r="N20" s="779">
        <v>1767</v>
      </c>
      <c r="O20" s="752"/>
      <c r="P20" s="779">
        <f>N20+L20</f>
        <v>1767</v>
      </c>
      <c r="Q20" s="752"/>
      <c r="R20" s="751"/>
      <c r="S20" s="752"/>
      <c r="T20" s="751"/>
      <c r="U20" s="752"/>
      <c r="V20" s="751"/>
    </row>
    <row r="21" spans="1:16384" s="11" customFormat="1" ht="25.5" customHeight="1" thickTop="1" thickBot="1">
      <c r="A21" s="28"/>
      <c r="B21" s="750" t="s">
        <v>969</v>
      </c>
      <c r="C21" s="724"/>
      <c r="D21" s="751"/>
      <c r="E21" s="752"/>
      <c r="F21" s="948"/>
      <c r="G21" s="752"/>
      <c r="H21" s="778"/>
      <c r="I21" s="767"/>
      <c r="J21" s="778"/>
      <c r="K21" s="774"/>
      <c r="L21" s="779">
        <f>L10-L15</f>
        <v>0</v>
      </c>
      <c r="M21" s="778"/>
      <c r="N21" s="779">
        <v>1920</v>
      </c>
      <c r="O21" s="778"/>
      <c r="P21" s="779">
        <v>1920</v>
      </c>
      <c r="Q21" s="752"/>
      <c r="R21" s="751"/>
      <c r="S21" s="752"/>
      <c r="T21" s="751"/>
      <c r="U21" s="752"/>
      <c r="V21" s="751"/>
    </row>
    <row r="22" spans="1:16384" s="11" customFormat="1" ht="16.5" customHeight="1" thickTop="1">
      <c r="A22" s="28"/>
      <c r="B22" s="750"/>
      <c r="C22" s="724"/>
      <c r="D22" s="751"/>
      <c r="E22" s="752"/>
      <c r="F22" s="948"/>
      <c r="G22" s="752"/>
      <c r="H22" s="778"/>
      <c r="I22" s="767"/>
      <c r="J22" s="778"/>
      <c r="K22" s="774"/>
      <c r="L22" s="84"/>
      <c r="M22" s="774"/>
      <c r="N22" s="778"/>
      <c r="O22" s="752"/>
      <c r="P22" s="778"/>
      <c r="Q22" s="752"/>
      <c r="R22" s="751"/>
      <c r="S22" s="752"/>
      <c r="T22" s="751"/>
      <c r="U22" s="752"/>
      <c r="V22" s="751"/>
    </row>
    <row r="23" spans="1:16384" s="11" customFormat="1" ht="25.5" customHeight="1">
      <c r="A23" s="29" t="s">
        <v>306</v>
      </c>
      <c r="B23" s="71" t="s">
        <v>403</v>
      </c>
      <c r="C23" s="29"/>
      <c r="D23" s="71"/>
      <c r="E23" s="29"/>
      <c r="F23" s="71"/>
      <c r="G23" s="29"/>
      <c r="H23" s="71"/>
      <c r="I23" s="29"/>
      <c r="J23" s="71"/>
      <c r="K23" s="29"/>
      <c r="L23" s="71"/>
      <c r="M23" s="29"/>
      <c r="N23" s="71"/>
      <c r="O23" s="29"/>
      <c r="P23" s="71"/>
      <c r="Q23" s="29"/>
      <c r="R23" s="71"/>
      <c r="S23" s="29"/>
      <c r="T23" s="71"/>
      <c r="U23" s="29"/>
      <c r="V23" s="71"/>
      <c r="W23" s="29"/>
      <c r="X23" s="71"/>
      <c r="Y23" s="29"/>
      <c r="Z23" s="71"/>
      <c r="AA23" s="29"/>
      <c r="AB23" s="71"/>
      <c r="AC23" s="29"/>
      <c r="AD23" s="71"/>
      <c r="AE23" s="29"/>
      <c r="AF23" s="71"/>
      <c r="AG23" s="29"/>
      <c r="AH23" s="71"/>
      <c r="AI23" s="29"/>
      <c r="AJ23" s="71"/>
      <c r="AK23" s="29"/>
      <c r="AL23" s="71"/>
      <c r="AM23" s="29"/>
      <c r="AN23" s="71"/>
      <c r="AO23" s="29"/>
      <c r="AP23" s="71"/>
      <c r="AQ23" s="29"/>
      <c r="AR23" s="71"/>
      <c r="AS23" s="29"/>
      <c r="AT23" s="71"/>
      <c r="AU23" s="29"/>
      <c r="AV23" s="71"/>
      <c r="AW23" s="29"/>
      <c r="AX23" s="71"/>
      <c r="AY23" s="29"/>
      <c r="AZ23" s="71"/>
      <c r="BA23" s="29"/>
      <c r="BB23" s="71"/>
      <c r="BC23" s="29"/>
      <c r="BD23" s="71"/>
      <c r="BE23" s="29"/>
      <c r="BF23" s="71"/>
      <c r="BG23" s="29"/>
      <c r="BH23" s="71"/>
      <c r="BI23" s="29"/>
      <c r="BJ23" s="71"/>
      <c r="BK23" s="29"/>
      <c r="BL23" s="71"/>
      <c r="BM23" s="29"/>
      <c r="BN23" s="71"/>
      <c r="BO23" s="29"/>
      <c r="BP23" s="71"/>
      <c r="BQ23" s="29"/>
      <c r="BR23" s="71"/>
      <c r="BS23" s="29"/>
      <c r="BT23" s="71"/>
      <c r="BU23" s="29"/>
      <c r="BV23" s="71"/>
      <c r="BW23" s="29"/>
      <c r="BX23" s="71"/>
      <c r="BY23" s="29"/>
      <c r="BZ23" s="71"/>
      <c r="CA23" s="29"/>
      <c r="CB23" s="71"/>
      <c r="CC23" s="29"/>
      <c r="CD23" s="71"/>
      <c r="CE23" s="29"/>
      <c r="CF23" s="71"/>
      <c r="CG23" s="29"/>
      <c r="CH23" s="71"/>
      <c r="CI23" s="29"/>
      <c r="CJ23" s="71"/>
      <c r="CK23" s="29"/>
      <c r="CL23" s="71"/>
      <c r="CM23" s="29"/>
      <c r="CN23" s="71"/>
      <c r="CO23" s="29"/>
      <c r="CP23" s="71"/>
      <c r="CQ23" s="29"/>
      <c r="CR23" s="71"/>
      <c r="CS23" s="29"/>
      <c r="CT23" s="71"/>
      <c r="CU23" s="29"/>
      <c r="CV23" s="71"/>
      <c r="CW23" s="29"/>
      <c r="CX23" s="71"/>
      <c r="CY23" s="29"/>
      <c r="CZ23" s="71"/>
      <c r="DA23" s="29"/>
      <c r="DB23" s="71"/>
      <c r="DC23" s="29"/>
      <c r="DD23" s="71"/>
      <c r="DE23" s="29"/>
      <c r="DF23" s="71"/>
      <c r="DG23" s="29"/>
      <c r="DH23" s="71"/>
      <c r="DI23" s="29"/>
      <c r="DJ23" s="71"/>
      <c r="DK23" s="29"/>
      <c r="DL23" s="71"/>
      <c r="DM23" s="29"/>
      <c r="DN23" s="71"/>
      <c r="DO23" s="29"/>
      <c r="DP23" s="71"/>
      <c r="DQ23" s="29"/>
      <c r="DR23" s="71"/>
      <c r="DS23" s="29"/>
      <c r="DT23" s="71"/>
      <c r="DU23" s="29"/>
      <c r="DV23" s="71"/>
      <c r="DW23" s="29"/>
      <c r="DX23" s="71"/>
      <c r="DY23" s="29"/>
      <c r="DZ23" s="71"/>
      <c r="EA23" s="29"/>
      <c r="EB23" s="71"/>
      <c r="EC23" s="29"/>
      <c r="ED23" s="71"/>
      <c r="EE23" s="29"/>
      <c r="EF23" s="71"/>
      <c r="EG23" s="29"/>
      <c r="EH23" s="71"/>
      <c r="EI23" s="29"/>
      <c r="EJ23" s="71"/>
      <c r="EK23" s="29"/>
      <c r="EL23" s="71"/>
      <c r="EM23" s="29"/>
      <c r="EN23" s="71"/>
      <c r="EO23" s="29"/>
      <c r="EP23" s="71"/>
      <c r="EQ23" s="29"/>
      <c r="ER23" s="71"/>
      <c r="ES23" s="29"/>
      <c r="ET23" s="71"/>
      <c r="EU23" s="29"/>
      <c r="EV23" s="71"/>
      <c r="EW23" s="29"/>
      <c r="EX23" s="71"/>
      <c r="EY23" s="29"/>
      <c r="EZ23" s="71"/>
      <c r="FA23" s="29"/>
      <c r="FB23" s="71"/>
      <c r="FC23" s="29"/>
      <c r="FD23" s="71"/>
      <c r="FE23" s="29"/>
      <c r="FF23" s="71"/>
      <c r="FG23" s="29"/>
      <c r="FH23" s="71"/>
      <c r="FI23" s="29"/>
      <c r="FJ23" s="71"/>
      <c r="FK23" s="29"/>
      <c r="FL23" s="71"/>
      <c r="FM23" s="29"/>
      <c r="FN23" s="71"/>
      <c r="FO23" s="29"/>
      <c r="FP23" s="71"/>
      <c r="FQ23" s="29"/>
      <c r="FR23" s="71"/>
      <c r="FS23" s="29"/>
      <c r="FT23" s="71"/>
      <c r="FU23" s="29"/>
      <c r="FV23" s="71"/>
      <c r="FW23" s="29"/>
      <c r="FX23" s="71"/>
      <c r="FY23" s="29"/>
      <c r="FZ23" s="71"/>
      <c r="GA23" s="29"/>
      <c r="GB23" s="71"/>
      <c r="GC23" s="29"/>
      <c r="GD23" s="71"/>
      <c r="GE23" s="29"/>
      <c r="GF23" s="71"/>
      <c r="GG23" s="29"/>
      <c r="GH23" s="71"/>
      <c r="GI23" s="29"/>
      <c r="GJ23" s="71"/>
      <c r="GK23" s="29"/>
      <c r="GL23" s="71"/>
      <c r="GM23" s="29"/>
      <c r="GN23" s="71"/>
      <c r="GO23" s="29"/>
      <c r="GP23" s="71"/>
      <c r="GQ23" s="29"/>
      <c r="GR23" s="71"/>
      <c r="GS23" s="29"/>
      <c r="GT23" s="71"/>
      <c r="GU23" s="29"/>
      <c r="GV23" s="71"/>
      <c r="GW23" s="29"/>
      <c r="GX23" s="71"/>
      <c r="GY23" s="29"/>
      <c r="GZ23" s="71"/>
      <c r="HA23" s="29"/>
      <c r="HB23" s="71"/>
      <c r="HC23" s="29"/>
      <c r="HD23" s="71"/>
      <c r="HE23" s="29"/>
      <c r="HF23" s="71"/>
      <c r="HG23" s="29"/>
      <c r="HH23" s="71"/>
      <c r="HI23" s="29"/>
      <c r="HJ23" s="71"/>
      <c r="HK23" s="29"/>
      <c r="HL23" s="71"/>
      <c r="HM23" s="29"/>
      <c r="HN23" s="71"/>
      <c r="HO23" s="29"/>
      <c r="HP23" s="71"/>
      <c r="HQ23" s="29"/>
      <c r="HR23" s="71"/>
      <c r="HS23" s="29"/>
      <c r="HT23" s="71"/>
      <c r="HU23" s="29"/>
      <c r="HV23" s="71"/>
      <c r="HW23" s="29"/>
      <c r="HX23" s="71"/>
      <c r="HY23" s="29"/>
      <c r="HZ23" s="71"/>
      <c r="IA23" s="29"/>
      <c r="IB23" s="71"/>
      <c r="IC23" s="29"/>
      <c r="ID23" s="71"/>
      <c r="IE23" s="29"/>
      <c r="IF23" s="71"/>
      <c r="IG23" s="29"/>
      <c r="IH23" s="71"/>
      <c r="II23" s="29"/>
      <c r="IJ23" s="71"/>
      <c r="IK23" s="29"/>
      <c r="IL23" s="71"/>
      <c r="IM23" s="29"/>
      <c r="IN23" s="71"/>
      <c r="IO23" s="29"/>
      <c r="IP23" s="71"/>
      <c r="IQ23" s="29"/>
      <c r="IR23" s="71"/>
      <c r="IS23" s="29"/>
      <c r="IT23" s="71"/>
      <c r="IU23" s="29"/>
      <c r="IV23" s="71"/>
      <c r="IW23" s="29"/>
      <c r="IX23" s="71"/>
      <c r="IY23" s="29"/>
      <c r="IZ23" s="71"/>
      <c r="JA23" s="29"/>
      <c r="JB23" s="71"/>
      <c r="JC23" s="29"/>
      <c r="JD23" s="71"/>
      <c r="JE23" s="29"/>
      <c r="JF23" s="71"/>
      <c r="JG23" s="29"/>
      <c r="JH23" s="71"/>
      <c r="JI23" s="29"/>
      <c r="JJ23" s="71"/>
      <c r="JK23" s="29"/>
      <c r="JL23" s="71"/>
      <c r="JM23" s="29"/>
      <c r="JN23" s="71"/>
      <c r="JO23" s="29"/>
      <c r="JP23" s="71"/>
      <c r="JQ23" s="29"/>
      <c r="JR23" s="71"/>
      <c r="JS23" s="29"/>
      <c r="JT23" s="71"/>
      <c r="JU23" s="29"/>
      <c r="JV23" s="71"/>
      <c r="JW23" s="29"/>
      <c r="JX23" s="71"/>
      <c r="JY23" s="29"/>
      <c r="JZ23" s="71"/>
      <c r="KA23" s="29"/>
      <c r="KB23" s="71"/>
      <c r="KC23" s="29"/>
      <c r="KD23" s="71"/>
      <c r="KE23" s="29"/>
      <c r="KF23" s="71"/>
      <c r="KG23" s="29"/>
      <c r="KH23" s="71"/>
      <c r="KI23" s="29"/>
      <c r="KJ23" s="71"/>
      <c r="KK23" s="29"/>
      <c r="KL23" s="71"/>
      <c r="KM23" s="29"/>
      <c r="KN23" s="71"/>
      <c r="KO23" s="29"/>
      <c r="KP23" s="71"/>
      <c r="KQ23" s="29"/>
      <c r="KR23" s="71"/>
      <c r="KS23" s="29"/>
      <c r="KT23" s="71"/>
      <c r="KU23" s="29"/>
      <c r="KV23" s="71"/>
      <c r="KW23" s="29"/>
      <c r="KX23" s="71"/>
      <c r="KY23" s="29"/>
      <c r="KZ23" s="71"/>
      <c r="LA23" s="29"/>
      <c r="LB23" s="71"/>
      <c r="LC23" s="29"/>
      <c r="LD23" s="71"/>
      <c r="LE23" s="29"/>
      <c r="LF23" s="71"/>
      <c r="LG23" s="29"/>
      <c r="LH23" s="71"/>
      <c r="LI23" s="29"/>
      <c r="LJ23" s="71"/>
      <c r="LK23" s="29"/>
      <c r="LL23" s="71"/>
      <c r="LM23" s="29"/>
      <c r="LN23" s="71"/>
      <c r="LO23" s="29"/>
      <c r="LP23" s="71"/>
      <c r="LQ23" s="29"/>
      <c r="LR23" s="71"/>
      <c r="LS23" s="29"/>
      <c r="LT23" s="71"/>
      <c r="LU23" s="29"/>
      <c r="LV23" s="71"/>
      <c r="LW23" s="29"/>
      <c r="LX23" s="71"/>
      <c r="LY23" s="29"/>
      <c r="LZ23" s="71"/>
      <c r="MA23" s="29"/>
      <c r="MB23" s="71"/>
      <c r="MC23" s="29"/>
      <c r="MD23" s="71"/>
      <c r="ME23" s="29"/>
      <c r="MF23" s="71"/>
      <c r="MG23" s="29"/>
      <c r="MH23" s="71"/>
      <c r="MI23" s="29"/>
      <c r="MJ23" s="71"/>
      <c r="MK23" s="29"/>
      <c r="ML23" s="71"/>
      <c r="MM23" s="29"/>
      <c r="MN23" s="71"/>
      <c r="MO23" s="29"/>
      <c r="MP23" s="71"/>
      <c r="MQ23" s="29"/>
      <c r="MR23" s="71"/>
      <c r="MS23" s="29"/>
      <c r="MT23" s="71"/>
      <c r="MU23" s="29"/>
      <c r="MV23" s="71"/>
      <c r="MW23" s="29"/>
      <c r="MX23" s="71"/>
      <c r="MY23" s="29"/>
      <c r="MZ23" s="71"/>
      <c r="NA23" s="29"/>
      <c r="NB23" s="71"/>
      <c r="NC23" s="29"/>
      <c r="ND23" s="71"/>
      <c r="NE23" s="29"/>
      <c r="NF23" s="71"/>
      <c r="NG23" s="29"/>
      <c r="NH23" s="71"/>
      <c r="NI23" s="29"/>
      <c r="NJ23" s="71"/>
      <c r="NK23" s="29"/>
      <c r="NL23" s="71"/>
      <c r="NM23" s="29"/>
      <c r="NN23" s="71"/>
      <c r="NO23" s="29"/>
      <c r="NP23" s="71"/>
      <c r="NQ23" s="29"/>
      <c r="NR23" s="71"/>
      <c r="NS23" s="29"/>
      <c r="NT23" s="71"/>
      <c r="NU23" s="29"/>
      <c r="NV23" s="71"/>
      <c r="NW23" s="29"/>
      <c r="NX23" s="71"/>
      <c r="NY23" s="29"/>
      <c r="NZ23" s="71"/>
      <c r="OA23" s="29"/>
      <c r="OB23" s="71"/>
      <c r="OC23" s="29"/>
      <c r="OD23" s="71"/>
      <c r="OE23" s="29"/>
      <c r="OF23" s="71"/>
      <c r="OG23" s="29"/>
      <c r="OH23" s="71"/>
      <c r="OI23" s="29"/>
      <c r="OJ23" s="71"/>
      <c r="OK23" s="29"/>
      <c r="OL23" s="71"/>
      <c r="OM23" s="29"/>
      <c r="ON23" s="71"/>
      <c r="OO23" s="29"/>
      <c r="OP23" s="71"/>
      <c r="OQ23" s="29"/>
      <c r="OR23" s="71"/>
      <c r="OS23" s="29"/>
      <c r="OT23" s="71"/>
      <c r="OU23" s="29"/>
      <c r="OV23" s="71"/>
      <c r="OW23" s="29"/>
      <c r="OX23" s="71"/>
      <c r="OY23" s="29"/>
      <c r="OZ23" s="71"/>
      <c r="PA23" s="29"/>
      <c r="PB23" s="71"/>
      <c r="PC23" s="29"/>
      <c r="PD23" s="71"/>
      <c r="PE23" s="29"/>
      <c r="PF23" s="71"/>
      <c r="PG23" s="29"/>
      <c r="PH23" s="71"/>
      <c r="PI23" s="29"/>
      <c r="PJ23" s="71"/>
      <c r="PK23" s="29"/>
      <c r="PL23" s="71"/>
      <c r="PM23" s="29"/>
      <c r="PN23" s="71"/>
      <c r="PO23" s="29"/>
      <c r="PP23" s="71"/>
      <c r="PQ23" s="29"/>
      <c r="PR23" s="71"/>
      <c r="PS23" s="29"/>
      <c r="PT23" s="71"/>
      <c r="PU23" s="29"/>
      <c r="PV23" s="71"/>
      <c r="PW23" s="29"/>
      <c r="PX23" s="71"/>
      <c r="PY23" s="29"/>
      <c r="PZ23" s="71"/>
      <c r="QA23" s="29"/>
      <c r="QB23" s="71"/>
      <c r="QC23" s="29"/>
      <c r="QD23" s="71"/>
      <c r="QE23" s="29"/>
      <c r="QF23" s="71"/>
      <c r="QG23" s="29"/>
      <c r="QH23" s="71"/>
      <c r="QI23" s="29"/>
      <c r="QJ23" s="71"/>
      <c r="QK23" s="29"/>
      <c r="QL23" s="71"/>
      <c r="QM23" s="29"/>
      <c r="QN23" s="71"/>
      <c r="QO23" s="29"/>
      <c r="QP23" s="71"/>
      <c r="QQ23" s="29"/>
      <c r="QR23" s="71"/>
      <c r="QS23" s="29"/>
      <c r="QT23" s="71"/>
      <c r="QU23" s="29"/>
      <c r="QV23" s="71"/>
      <c r="QW23" s="29"/>
      <c r="QX23" s="71"/>
      <c r="QY23" s="29"/>
      <c r="QZ23" s="71"/>
      <c r="RA23" s="29"/>
      <c r="RB23" s="71"/>
      <c r="RC23" s="29"/>
      <c r="RD23" s="71"/>
      <c r="RE23" s="29"/>
      <c r="RF23" s="71"/>
      <c r="RG23" s="29"/>
      <c r="RH23" s="71"/>
      <c r="RI23" s="29"/>
      <c r="RJ23" s="71"/>
      <c r="RK23" s="29"/>
      <c r="RL23" s="71"/>
      <c r="RM23" s="29"/>
      <c r="RN23" s="71"/>
      <c r="RO23" s="29"/>
      <c r="RP23" s="71"/>
      <c r="RQ23" s="29"/>
      <c r="RR23" s="71"/>
      <c r="RS23" s="29"/>
      <c r="RT23" s="71"/>
      <c r="RU23" s="29"/>
      <c r="RV23" s="71"/>
      <c r="RW23" s="29"/>
      <c r="RX23" s="71"/>
      <c r="RY23" s="29"/>
      <c r="RZ23" s="71"/>
      <c r="SA23" s="29"/>
      <c r="SB23" s="71"/>
      <c r="SC23" s="29"/>
      <c r="SD23" s="71"/>
      <c r="SE23" s="29"/>
      <c r="SF23" s="71"/>
      <c r="SG23" s="29"/>
      <c r="SH23" s="71"/>
      <c r="SI23" s="29"/>
      <c r="SJ23" s="71"/>
      <c r="SK23" s="29"/>
      <c r="SL23" s="71"/>
      <c r="SM23" s="29"/>
      <c r="SN23" s="71"/>
      <c r="SO23" s="29"/>
      <c r="SP23" s="71"/>
      <c r="SQ23" s="29"/>
      <c r="SR23" s="71"/>
      <c r="SS23" s="29"/>
      <c r="ST23" s="71"/>
      <c r="SU23" s="29"/>
      <c r="SV23" s="71"/>
      <c r="SW23" s="29"/>
      <c r="SX23" s="71"/>
      <c r="SY23" s="29"/>
      <c r="SZ23" s="71"/>
      <c r="TA23" s="29"/>
      <c r="TB23" s="71"/>
      <c r="TC23" s="29"/>
      <c r="TD23" s="71"/>
      <c r="TE23" s="29"/>
      <c r="TF23" s="71"/>
      <c r="TG23" s="29"/>
      <c r="TH23" s="71"/>
      <c r="TI23" s="29"/>
      <c r="TJ23" s="71"/>
      <c r="TK23" s="29"/>
      <c r="TL23" s="71"/>
      <c r="TM23" s="29"/>
      <c r="TN23" s="71"/>
      <c r="TO23" s="29"/>
      <c r="TP23" s="71"/>
      <c r="TQ23" s="29"/>
      <c r="TR23" s="71"/>
      <c r="TS23" s="29"/>
      <c r="TT23" s="71"/>
      <c r="TU23" s="29"/>
      <c r="TV23" s="71"/>
      <c r="TW23" s="29"/>
      <c r="TX23" s="71"/>
      <c r="TY23" s="29"/>
      <c r="TZ23" s="71"/>
      <c r="UA23" s="29"/>
      <c r="UB23" s="71"/>
      <c r="UC23" s="29"/>
      <c r="UD23" s="71"/>
      <c r="UE23" s="29"/>
      <c r="UF23" s="71"/>
      <c r="UG23" s="29"/>
      <c r="UH23" s="71"/>
      <c r="UI23" s="29"/>
      <c r="UJ23" s="71"/>
      <c r="UK23" s="29"/>
      <c r="UL23" s="71"/>
      <c r="UM23" s="29"/>
      <c r="UN23" s="71"/>
      <c r="UO23" s="29"/>
      <c r="UP23" s="71"/>
      <c r="UQ23" s="29"/>
      <c r="UR23" s="71"/>
      <c r="US23" s="29"/>
      <c r="UT23" s="71"/>
      <c r="UU23" s="29"/>
      <c r="UV23" s="71"/>
      <c r="UW23" s="29"/>
      <c r="UX23" s="71"/>
      <c r="UY23" s="29"/>
      <c r="UZ23" s="71"/>
      <c r="VA23" s="29"/>
      <c r="VB23" s="71"/>
      <c r="VC23" s="29"/>
      <c r="VD23" s="71"/>
      <c r="VE23" s="29"/>
      <c r="VF23" s="71"/>
      <c r="VG23" s="29"/>
      <c r="VH23" s="71"/>
      <c r="VI23" s="29"/>
      <c r="VJ23" s="71"/>
      <c r="VK23" s="29"/>
      <c r="VL23" s="71"/>
      <c r="VM23" s="29"/>
      <c r="VN23" s="71"/>
      <c r="VO23" s="29"/>
      <c r="VP23" s="71"/>
      <c r="VQ23" s="29"/>
      <c r="VR23" s="71"/>
      <c r="VS23" s="29"/>
      <c r="VT23" s="71"/>
      <c r="VU23" s="29"/>
      <c r="VV23" s="71"/>
      <c r="VW23" s="29"/>
      <c r="VX23" s="71"/>
      <c r="VY23" s="29"/>
      <c r="VZ23" s="71"/>
      <c r="WA23" s="29"/>
      <c r="WB23" s="71"/>
      <c r="WC23" s="29"/>
      <c r="WD23" s="71"/>
      <c r="WE23" s="29"/>
      <c r="WF23" s="71"/>
      <c r="WG23" s="29"/>
      <c r="WH23" s="71"/>
      <c r="WI23" s="29"/>
      <c r="WJ23" s="71"/>
      <c r="WK23" s="29"/>
      <c r="WL23" s="71"/>
      <c r="WM23" s="29"/>
      <c r="WN23" s="71"/>
      <c r="WO23" s="29"/>
      <c r="WP23" s="71"/>
      <c r="WQ23" s="29"/>
      <c r="WR23" s="71"/>
      <c r="WS23" s="29"/>
      <c r="WT23" s="71"/>
      <c r="WU23" s="29"/>
      <c r="WV23" s="71"/>
      <c r="WW23" s="29"/>
      <c r="WX23" s="71"/>
      <c r="WY23" s="29"/>
      <c r="WZ23" s="71"/>
      <c r="XA23" s="29"/>
      <c r="XB23" s="71"/>
      <c r="XC23" s="29"/>
      <c r="XD23" s="71"/>
      <c r="XE23" s="29"/>
      <c r="XF23" s="71"/>
      <c r="XG23" s="29"/>
      <c r="XH23" s="71"/>
      <c r="XI23" s="29"/>
      <c r="XJ23" s="71"/>
      <c r="XK23" s="29"/>
      <c r="XL23" s="71"/>
      <c r="XM23" s="29"/>
      <c r="XN23" s="71"/>
      <c r="XO23" s="29"/>
      <c r="XP23" s="71"/>
      <c r="XQ23" s="29"/>
      <c r="XR23" s="71"/>
      <c r="XS23" s="29"/>
      <c r="XT23" s="71"/>
      <c r="XU23" s="29"/>
      <c r="XV23" s="71"/>
      <c r="XW23" s="29"/>
      <c r="XX23" s="71"/>
      <c r="XY23" s="29"/>
      <c r="XZ23" s="71"/>
      <c r="YA23" s="29"/>
      <c r="YB23" s="71"/>
      <c r="YC23" s="29"/>
      <c r="YD23" s="71"/>
      <c r="YE23" s="29"/>
      <c r="YF23" s="71"/>
      <c r="YG23" s="29"/>
      <c r="YH23" s="71"/>
      <c r="YI23" s="29"/>
      <c r="YJ23" s="71"/>
      <c r="YK23" s="29"/>
      <c r="YL23" s="71"/>
      <c r="YM23" s="29"/>
      <c r="YN23" s="71"/>
      <c r="YO23" s="29"/>
      <c r="YP23" s="71"/>
      <c r="YQ23" s="29"/>
      <c r="YR23" s="71"/>
      <c r="YS23" s="29"/>
      <c r="YT23" s="71"/>
      <c r="YU23" s="29"/>
      <c r="YV23" s="71"/>
      <c r="YW23" s="29"/>
      <c r="YX23" s="71"/>
      <c r="YY23" s="29"/>
      <c r="YZ23" s="71"/>
      <c r="ZA23" s="29"/>
      <c r="ZB23" s="71"/>
      <c r="ZC23" s="29"/>
      <c r="ZD23" s="71"/>
      <c r="ZE23" s="29"/>
      <c r="ZF23" s="71"/>
      <c r="ZG23" s="29"/>
      <c r="ZH23" s="71"/>
      <c r="ZI23" s="29"/>
      <c r="ZJ23" s="71"/>
      <c r="ZK23" s="29"/>
      <c r="ZL23" s="71"/>
      <c r="ZM23" s="29"/>
      <c r="ZN23" s="71"/>
      <c r="ZO23" s="29"/>
      <c r="ZP23" s="71"/>
      <c r="ZQ23" s="29"/>
      <c r="ZR23" s="71"/>
      <c r="ZS23" s="29"/>
      <c r="ZT23" s="71"/>
      <c r="ZU23" s="29"/>
      <c r="ZV23" s="71"/>
      <c r="ZW23" s="29"/>
      <c r="ZX23" s="71"/>
      <c r="ZY23" s="29"/>
      <c r="ZZ23" s="71"/>
      <c r="AAA23" s="29"/>
      <c r="AAB23" s="71"/>
      <c r="AAC23" s="29"/>
      <c r="AAD23" s="71"/>
      <c r="AAE23" s="29"/>
      <c r="AAF23" s="71"/>
      <c r="AAG23" s="29"/>
      <c r="AAH23" s="71"/>
      <c r="AAI23" s="29"/>
      <c r="AAJ23" s="71"/>
      <c r="AAK23" s="29"/>
      <c r="AAL23" s="71"/>
      <c r="AAM23" s="29"/>
      <c r="AAN23" s="71"/>
      <c r="AAO23" s="29"/>
      <c r="AAP23" s="71"/>
      <c r="AAQ23" s="29"/>
      <c r="AAR23" s="71"/>
      <c r="AAS23" s="29"/>
      <c r="AAT23" s="71"/>
      <c r="AAU23" s="29"/>
      <c r="AAV23" s="71"/>
      <c r="AAW23" s="29"/>
      <c r="AAX23" s="71"/>
      <c r="AAY23" s="29"/>
      <c r="AAZ23" s="71"/>
      <c r="ABA23" s="29"/>
      <c r="ABB23" s="71"/>
      <c r="ABC23" s="29"/>
      <c r="ABD23" s="71"/>
      <c r="ABE23" s="29"/>
      <c r="ABF23" s="71"/>
      <c r="ABG23" s="29"/>
      <c r="ABH23" s="71"/>
      <c r="ABI23" s="29"/>
      <c r="ABJ23" s="71"/>
      <c r="ABK23" s="29"/>
      <c r="ABL23" s="71"/>
      <c r="ABM23" s="29"/>
      <c r="ABN23" s="71"/>
      <c r="ABO23" s="29"/>
      <c r="ABP23" s="71"/>
      <c r="ABQ23" s="29"/>
      <c r="ABR23" s="71"/>
      <c r="ABS23" s="29"/>
      <c r="ABT23" s="71"/>
      <c r="ABU23" s="29"/>
      <c r="ABV23" s="71"/>
      <c r="ABW23" s="29"/>
      <c r="ABX23" s="71"/>
      <c r="ABY23" s="29"/>
      <c r="ABZ23" s="71"/>
      <c r="ACA23" s="29"/>
      <c r="ACB23" s="71"/>
      <c r="ACC23" s="29"/>
      <c r="ACD23" s="71"/>
      <c r="ACE23" s="29"/>
      <c r="ACF23" s="71"/>
      <c r="ACG23" s="29"/>
      <c r="ACH23" s="71"/>
      <c r="ACI23" s="29"/>
      <c r="ACJ23" s="71"/>
      <c r="ACK23" s="29"/>
      <c r="ACL23" s="71"/>
      <c r="ACM23" s="29"/>
      <c r="ACN23" s="71"/>
      <c r="ACO23" s="29"/>
      <c r="ACP23" s="71"/>
      <c r="ACQ23" s="29"/>
      <c r="ACR23" s="71"/>
      <c r="ACS23" s="29"/>
      <c r="ACT23" s="71"/>
      <c r="ACU23" s="29"/>
      <c r="ACV23" s="71"/>
      <c r="ACW23" s="29"/>
      <c r="ACX23" s="71"/>
      <c r="ACY23" s="29"/>
      <c r="ACZ23" s="71"/>
      <c r="ADA23" s="29"/>
      <c r="ADB23" s="71"/>
      <c r="ADC23" s="29"/>
      <c r="ADD23" s="71"/>
      <c r="ADE23" s="29"/>
      <c r="ADF23" s="71"/>
      <c r="ADG23" s="29"/>
      <c r="ADH23" s="71"/>
      <c r="ADI23" s="29"/>
      <c r="ADJ23" s="71"/>
      <c r="ADK23" s="29"/>
      <c r="ADL23" s="71"/>
      <c r="ADM23" s="29"/>
      <c r="ADN23" s="71"/>
      <c r="ADO23" s="29"/>
      <c r="ADP23" s="71"/>
      <c r="ADQ23" s="29"/>
      <c r="ADR23" s="71"/>
      <c r="ADS23" s="29"/>
      <c r="ADT23" s="71"/>
      <c r="ADU23" s="29"/>
      <c r="ADV23" s="71"/>
      <c r="ADW23" s="29"/>
      <c r="ADX23" s="71"/>
      <c r="ADY23" s="29"/>
      <c r="ADZ23" s="71"/>
      <c r="AEA23" s="29"/>
      <c r="AEB23" s="71"/>
      <c r="AEC23" s="29"/>
      <c r="AED23" s="71"/>
      <c r="AEE23" s="29"/>
      <c r="AEF23" s="71"/>
      <c r="AEG23" s="29"/>
      <c r="AEH23" s="71"/>
      <c r="AEI23" s="29"/>
      <c r="AEJ23" s="71"/>
      <c r="AEK23" s="29"/>
      <c r="AEL23" s="71"/>
      <c r="AEM23" s="29"/>
      <c r="AEN23" s="71"/>
      <c r="AEO23" s="29"/>
      <c r="AEP23" s="71"/>
      <c r="AEQ23" s="29"/>
      <c r="AER23" s="71"/>
      <c r="AES23" s="29"/>
      <c r="AET23" s="71"/>
      <c r="AEU23" s="29"/>
      <c r="AEV23" s="71"/>
      <c r="AEW23" s="29"/>
      <c r="AEX23" s="71"/>
      <c r="AEY23" s="29"/>
      <c r="AEZ23" s="71"/>
      <c r="AFA23" s="29"/>
      <c r="AFB23" s="71"/>
      <c r="AFC23" s="29"/>
      <c r="AFD23" s="71"/>
      <c r="AFE23" s="29"/>
      <c r="AFF23" s="71"/>
      <c r="AFG23" s="29"/>
      <c r="AFH23" s="71"/>
      <c r="AFI23" s="29"/>
      <c r="AFJ23" s="71"/>
      <c r="AFK23" s="29"/>
      <c r="AFL23" s="71"/>
      <c r="AFM23" s="29"/>
      <c r="AFN23" s="71"/>
      <c r="AFO23" s="29"/>
      <c r="AFP23" s="71"/>
      <c r="AFQ23" s="29"/>
      <c r="AFR23" s="71"/>
      <c r="AFS23" s="29"/>
      <c r="AFT23" s="71"/>
      <c r="AFU23" s="29"/>
      <c r="AFV23" s="71"/>
      <c r="AFW23" s="29"/>
      <c r="AFX23" s="71"/>
      <c r="AFY23" s="29"/>
      <c r="AFZ23" s="71"/>
      <c r="AGA23" s="29"/>
      <c r="AGB23" s="71"/>
      <c r="AGC23" s="29"/>
      <c r="AGD23" s="71"/>
      <c r="AGE23" s="29"/>
      <c r="AGF23" s="71"/>
      <c r="AGG23" s="29"/>
      <c r="AGH23" s="71"/>
      <c r="AGI23" s="29"/>
      <c r="AGJ23" s="71"/>
      <c r="AGK23" s="29"/>
      <c r="AGL23" s="71"/>
      <c r="AGM23" s="29"/>
      <c r="AGN23" s="71"/>
      <c r="AGO23" s="29"/>
      <c r="AGP23" s="71"/>
      <c r="AGQ23" s="29"/>
      <c r="AGR23" s="71"/>
      <c r="AGS23" s="29"/>
      <c r="AGT23" s="71"/>
      <c r="AGU23" s="29"/>
      <c r="AGV23" s="71"/>
      <c r="AGW23" s="29"/>
      <c r="AGX23" s="71"/>
      <c r="AGY23" s="29"/>
      <c r="AGZ23" s="71"/>
      <c r="AHA23" s="29"/>
      <c r="AHB23" s="71"/>
      <c r="AHC23" s="29"/>
      <c r="AHD23" s="71"/>
      <c r="AHE23" s="29"/>
      <c r="AHF23" s="71"/>
      <c r="AHG23" s="29"/>
      <c r="AHH23" s="71"/>
      <c r="AHI23" s="29"/>
      <c r="AHJ23" s="71"/>
      <c r="AHK23" s="29"/>
      <c r="AHL23" s="71"/>
      <c r="AHM23" s="29"/>
      <c r="AHN23" s="71"/>
      <c r="AHO23" s="29"/>
      <c r="AHP23" s="71"/>
      <c r="AHQ23" s="29"/>
      <c r="AHR23" s="71"/>
      <c r="AHS23" s="29"/>
      <c r="AHT23" s="71"/>
      <c r="AHU23" s="29"/>
      <c r="AHV23" s="71"/>
      <c r="AHW23" s="29"/>
      <c r="AHX23" s="71"/>
      <c r="AHY23" s="29"/>
      <c r="AHZ23" s="71"/>
      <c r="AIA23" s="29"/>
      <c r="AIB23" s="71"/>
      <c r="AIC23" s="29"/>
      <c r="AID23" s="71"/>
      <c r="AIE23" s="29"/>
      <c r="AIF23" s="71"/>
      <c r="AIG23" s="29"/>
      <c r="AIH23" s="71"/>
      <c r="AII23" s="29"/>
      <c r="AIJ23" s="71"/>
      <c r="AIK23" s="29"/>
      <c r="AIL23" s="71"/>
      <c r="AIM23" s="29"/>
      <c r="AIN23" s="71"/>
      <c r="AIO23" s="29"/>
      <c r="AIP23" s="71"/>
      <c r="AIQ23" s="29"/>
      <c r="AIR23" s="71"/>
      <c r="AIS23" s="29"/>
      <c r="AIT23" s="71"/>
      <c r="AIU23" s="29"/>
      <c r="AIV23" s="71"/>
      <c r="AIW23" s="29"/>
      <c r="AIX23" s="71"/>
      <c r="AIY23" s="29"/>
      <c r="AIZ23" s="71"/>
      <c r="AJA23" s="29"/>
      <c r="AJB23" s="71"/>
      <c r="AJC23" s="29"/>
      <c r="AJD23" s="71"/>
      <c r="AJE23" s="29"/>
      <c r="AJF23" s="71"/>
      <c r="AJG23" s="29"/>
      <c r="AJH23" s="71"/>
      <c r="AJI23" s="29"/>
      <c r="AJJ23" s="71"/>
      <c r="AJK23" s="29"/>
      <c r="AJL23" s="71"/>
      <c r="AJM23" s="29"/>
      <c r="AJN23" s="71"/>
      <c r="AJO23" s="29"/>
      <c r="AJP23" s="71"/>
      <c r="AJQ23" s="29"/>
      <c r="AJR23" s="71"/>
      <c r="AJS23" s="29"/>
      <c r="AJT23" s="71"/>
      <c r="AJU23" s="29"/>
      <c r="AJV23" s="71"/>
      <c r="AJW23" s="29"/>
      <c r="AJX23" s="71"/>
      <c r="AJY23" s="29"/>
      <c r="AJZ23" s="71"/>
      <c r="AKA23" s="29"/>
      <c r="AKB23" s="71"/>
      <c r="AKC23" s="29"/>
      <c r="AKD23" s="71"/>
      <c r="AKE23" s="29"/>
      <c r="AKF23" s="71"/>
      <c r="AKG23" s="29"/>
      <c r="AKH23" s="71"/>
      <c r="AKI23" s="29"/>
      <c r="AKJ23" s="71"/>
      <c r="AKK23" s="29"/>
      <c r="AKL23" s="71"/>
      <c r="AKM23" s="29"/>
      <c r="AKN23" s="71"/>
      <c r="AKO23" s="29"/>
      <c r="AKP23" s="71"/>
      <c r="AKQ23" s="29"/>
      <c r="AKR23" s="71"/>
      <c r="AKS23" s="29"/>
      <c r="AKT23" s="71"/>
      <c r="AKU23" s="29"/>
      <c r="AKV23" s="71"/>
      <c r="AKW23" s="29"/>
      <c r="AKX23" s="71"/>
      <c r="AKY23" s="29"/>
      <c r="AKZ23" s="71"/>
      <c r="ALA23" s="29"/>
      <c r="ALB23" s="71"/>
      <c r="ALC23" s="29"/>
      <c r="ALD23" s="71"/>
      <c r="ALE23" s="29"/>
      <c r="ALF23" s="71"/>
      <c r="ALG23" s="29"/>
      <c r="ALH23" s="71"/>
      <c r="ALI23" s="29"/>
      <c r="ALJ23" s="71"/>
      <c r="ALK23" s="29"/>
      <c r="ALL23" s="71"/>
      <c r="ALM23" s="29"/>
      <c r="ALN23" s="71"/>
      <c r="ALO23" s="29"/>
      <c r="ALP23" s="71"/>
      <c r="ALQ23" s="29"/>
      <c r="ALR23" s="71"/>
      <c r="ALS23" s="29"/>
      <c r="ALT23" s="71"/>
      <c r="ALU23" s="29"/>
      <c r="ALV23" s="71"/>
      <c r="ALW23" s="29"/>
      <c r="ALX23" s="71"/>
      <c r="ALY23" s="29"/>
      <c r="ALZ23" s="71"/>
      <c r="AMA23" s="29"/>
      <c r="AMB23" s="71"/>
      <c r="AMC23" s="29"/>
      <c r="AMD23" s="71"/>
      <c r="AME23" s="29"/>
      <c r="AMF23" s="71"/>
      <c r="AMG23" s="29"/>
      <c r="AMH23" s="71"/>
      <c r="AMI23" s="29"/>
      <c r="AMJ23" s="71"/>
      <c r="AMK23" s="29"/>
      <c r="AML23" s="71"/>
      <c r="AMM23" s="29"/>
      <c r="AMN23" s="71"/>
      <c r="AMO23" s="29"/>
      <c r="AMP23" s="71"/>
      <c r="AMQ23" s="29"/>
      <c r="AMR23" s="71"/>
      <c r="AMS23" s="29"/>
      <c r="AMT23" s="71"/>
      <c r="AMU23" s="29"/>
      <c r="AMV23" s="71"/>
      <c r="AMW23" s="29"/>
      <c r="AMX23" s="71"/>
      <c r="AMY23" s="29"/>
      <c r="AMZ23" s="71"/>
      <c r="ANA23" s="29"/>
      <c r="ANB23" s="71"/>
      <c r="ANC23" s="29"/>
      <c r="AND23" s="71"/>
      <c r="ANE23" s="29"/>
      <c r="ANF23" s="71"/>
      <c r="ANG23" s="29"/>
      <c r="ANH23" s="71"/>
      <c r="ANI23" s="29"/>
      <c r="ANJ23" s="71"/>
      <c r="ANK23" s="29"/>
      <c r="ANL23" s="71"/>
      <c r="ANM23" s="29"/>
      <c r="ANN23" s="71"/>
      <c r="ANO23" s="29"/>
      <c r="ANP23" s="71"/>
      <c r="ANQ23" s="29"/>
      <c r="ANR23" s="71"/>
      <c r="ANS23" s="29"/>
      <c r="ANT23" s="71"/>
      <c r="ANU23" s="29"/>
      <c r="ANV23" s="71"/>
      <c r="ANW23" s="29"/>
      <c r="ANX23" s="71"/>
      <c r="ANY23" s="29"/>
      <c r="ANZ23" s="71"/>
      <c r="AOA23" s="29"/>
      <c r="AOB23" s="71"/>
      <c r="AOC23" s="29"/>
      <c r="AOD23" s="71"/>
      <c r="AOE23" s="29"/>
      <c r="AOF23" s="71"/>
      <c r="AOG23" s="29"/>
      <c r="AOH23" s="71"/>
      <c r="AOI23" s="29"/>
      <c r="AOJ23" s="71"/>
      <c r="AOK23" s="29"/>
      <c r="AOL23" s="71"/>
      <c r="AOM23" s="29"/>
      <c r="AON23" s="71"/>
      <c r="AOO23" s="29"/>
      <c r="AOP23" s="71"/>
      <c r="AOQ23" s="29"/>
      <c r="AOR23" s="71"/>
      <c r="AOS23" s="29"/>
      <c r="AOT23" s="71"/>
      <c r="AOU23" s="29"/>
      <c r="AOV23" s="71"/>
      <c r="AOW23" s="29"/>
      <c r="AOX23" s="71"/>
      <c r="AOY23" s="29"/>
      <c r="AOZ23" s="71"/>
      <c r="APA23" s="29"/>
      <c r="APB23" s="71"/>
      <c r="APC23" s="29"/>
      <c r="APD23" s="71"/>
      <c r="APE23" s="29"/>
      <c r="APF23" s="71"/>
      <c r="APG23" s="29"/>
      <c r="APH23" s="71"/>
      <c r="API23" s="29"/>
      <c r="APJ23" s="71"/>
      <c r="APK23" s="29"/>
      <c r="APL23" s="71"/>
      <c r="APM23" s="29"/>
      <c r="APN23" s="71"/>
      <c r="APO23" s="29"/>
      <c r="APP23" s="71"/>
      <c r="APQ23" s="29"/>
      <c r="APR23" s="71"/>
      <c r="APS23" s="29"/>
      <c r="APT23" s="71"/>
      <c r="APU23" s="29"/>
      <c r="APV23" s="71"/>
      <c r="APW23" s="29"/>
      <c r="APX23" s="71"/>
      <c r="APY23" s="29"/>
      <c r="APZ23" s="71"/>
      <c r="AQA23" s="29"/>
      <c r="AQB23" s="71"/>
      <c r="AQC23" s="29"/>
      <c r="AQD23" s="71"/>
      <c r="AQE23" s="29"/>
      <c r="AQF23" s="71"/>
      <c r="AQG23" s="29"/>
      <c r="AQH23" s="71"/>
      <c r="AQI23" s="29"/>
      <c r="AQJ23" s="71"/>
      <c r="AQK23" s="29"/>
      <c r="AQL23" s="71"/>
      <c r="AQM23" s="29"/>
      <c r="AQN23" s="71"/>
      <c r="AQO23" s="29"/>
      <c r="AQP23" s="71"/>
      <c r="AQQ23" s="29"/>
      <c r="AQR23" s="71"/>
      <c r="AQS23" s="29"/>
      <c r="AQT23" s="71"/>
      <c r="AQU23" s="29"/>
      <c r="AQV23" s="71"/>
      <c r="AQW23" s="29"/>
      <c r="AQX23" s="71"/>
      <c r="AQY23" s="29"/>
      <c r="AQZ23" s="71"/>
      <c r="ARA23" s="29"/>
      <c r="ARB23" s="71"/>
      <c r="ARC23" s="29"/>
      <c r="ARD23" s="71"/>
      <c r="ARE23" s="29"/>
      <c r="ARF23" s="71"/>
      <c r="ARG23" s="29"/>
      <c r="ARH23" s="71"/>
      <c r="ARI23" s="29"/>
      <c r="ARJ23" s="71"/>
      <c r="ARK23" s="29"/>
      <c r="ARL23" s="71"/>
      <c r="ARM23" s="29"/>
      <c r="ARN23" s="71"/>
      <c r="ARO23" s="29"/>
      <c r="ARP23" s="71"/>
      <c r="ARQ23" s="29"/>
      <c r="ARR23" s="71"/>
      <c r="ARS23" s="29"/>
      <c r="ART23" s="71"/>
      <c r="ARU23" s="29"/>
      <c r="ARV23" s="71"/>
      <c r="ARW23" s="29"/>
      <c r="ARX23" s="71"/>
      <c r="ARY23" s="29"/>
      <c r="ARZ23" s="71"/>
      <c r="ASA23" s="29"/>
      <c r="ASB23" s="71"/>
      <c r="ASC23" s="29"/>
      <c r="ASD23" s="71"/>
      <c r="ASE23" s="29"/>
      <c r="ASF23" s="71"/>
      <c r="ASG23" s="29"/>
      <c r="ASH23" s="71"/>
      <c r="ASI23" s="29"/>
      <c r="ASJ23" s="71"/>
      <c r="ASK23" s="29"/>
      <c r="ASL23" s="71"/>
      <c r="ASM23" s="29"/>
      <c r="ASN23" s="71"/>
      <c r="ASO23" s="29"/>
      <c r="ASP23" s="71"/>
      <c r="ASQ23" s="29"/>
      <c r="ASR23" s="71"/>
      <c r="ASS23" s="29"/>
      <c r="AST23" s="71"/>
      <c r="ASU23" s="29"/>
      <c r="ASV23" s="71"/>
      <c r="ASW23" s="29"/>
      <c r="ASX23" s="71"/>
      <c r="ASY23" s="29"/>
      <c r="ASZ23" s="71"/>
      <c r="ATA23" s="29"/>
      <c r="ATB23" s="71"/>
      <c r="ATC23" s="29"/>
      <c r="ATD23" s="71"/>
      <c r="ATE23" s="29"/>
      <c r="ATF23" s="71"/>
      <c r="ATG23" s="29"/>
      <c r="ATH23" s="71"/>
      <c r="ATI23" s="29"/>
      <c r="ATJ23" s="71"/>
      <c r="ATK23" s="29"/>
      <c r="ATL23" s="71"/>
      <c r="ATM23" s="29"/>
      <c r="ATN23" s="71"/>
      <c r="ATO23" s="29"/>
      <c r="ATP23" s="71"/>
      <c r="ATQ23" s="29"/>
      <c r="ATR23" s="71"/>
      <c r="ATS23" s="29"/>
      <c r="ATT23" s="71"/>
      <c r="ATU23" s="29"/>
      <c r="ATV23" s="71"/>
      <c r="ATW23" s="29"/>
      <c r="ATX23" s="71"/>
      <c r="ATY23" s="29"/>
      <c r="ATZ23" s="71"/>
      <c r="AUA23" s="29"/>
      <c r="AUB23" s="71"/>
      <c r="AUC23" s="29"/>
      <c r="AUD23" s="71"/>
      <c r="AUE23" s="29"/>
      <c r="AUF23" s="71"/>
      <c r="AUG23" s="29"/>
      <c r="AUH23" s="71"/>
      <c r="AUI23" s="29"/>
      <c r="AUJ23" s="71"/>
      <c r="AUK23" s="29"/>
      <c r="AUL23" s="71"/>
      <c r="AUM23" s="29"/>
      <c r="AUN23" s="71"/>
      <c r="AUO23" s="29"/>
      <c r="AUP23" s="71"/>
      <c r="AUQ23" s="29"/>
      <c r="AUR23" s="71"/>
      <c r="AUS23" s="29"/>
      <c r="AUT23" s="71"/>
      <c r="AUU23" s="29"/>
      <c r="AUV23" s="71"/>
      <c r="AUW23" s="29"/>
      <c r="AUX23" s="71"/>
      <c r="AUY23" s="29"/>
      <c r="AUZ23" s="71"/>
      <c r="AVA23" s="29"/>
      <c r="AVB23" s="71"/>
      <c r="AVC23" s="29"/>
      <c r="AVD23" s="71"/>
      <c r="AVE23" s="29"/>
      <c r="AVF23" s="71"/>
      <c r="AVG23" s="29"/>
      <c r="AVH23" s="71"/>
      <c r="AVI23" s="29"/>
      <c r="AVJ23" s="71"/>
      <c r="AVK23" s="29"/>
      <c r="AVL23" s="71"/>
      <c r="AVM23" s="29"/>
      <c r="AVN23" s="71"/>
      <c r="AVO23" s="29"/>
      <c r="AVP23" s="71"/>
      <c r="AVQ23" s="29"/>
      <c r="AVR23" s="71"/>
      <c r="AVS23" s="29"/>
      <c r="AVT23" s="71"/>
      <c r="AVU23" s="29"/>
      <c r="AVV23" s="71"/>
      <c r="AVW23" s="29"/>
      <c r="AVX23" s="71"/>
      <c r="AVY23" s="29"/>
      <c r="AVZ23" s="71"/>
      <c r="AWA23" s="29"/>
      <c r="AWB23" s="71"/>
      <c r="AWC23" s="29"/>
      <c r="AWD23" s="71"/>
      <c r="AWE23" s="29"/>
      <c r="AWF23" s="71"/>
      <c r="AWG23" s="29"/>
      <c r="AWH23" s="71"/>
      <c r="AWI23" s="29"/>
      <c r="AWJ23" s="71"/>
      <c r="AWK23" s="29"/>
      <c r="AWL23" s="71"/>
      <c r="AWM23" s="29"/>
      <c r="AWN23" s="71"/>
      <c r="AWO23" s="29"/>
      <c r="AWP23" s="71"/>
      <c r="AWQ23" s="29"/>
      <c r="AWR23" s="71"/>
      <c r="AWS23" s="29"/>
      <c r="AWT23" s="71"/>
      <c r="AWU23" s="29"/>
      <c r="AWV23" s="71"/>
      <c r="AWW23" s="29"/>
      <c r="AWX23" s="71"/>
      <c r="AWY23" s="29"/>
      <c r="AWZ23" s="71"/>
      <c r="AXA23" s="29"/>
      <c r="AXB23" s="71"/>
      <c r="AXC23" s="29"/>
      <c r="AXD23" s="71"/>
      <c r="AXE23" s="29"/>
      <c r="AXF23" s="71"/>
      <c r="AXG23" s="29"/>
      <c r="AXH23" s="71"/>
      <c r="AXI23" s="29"/>
      <c r="AXJ23" s="71"/>
      <c r="AXK23" s="29"/>
      <c r="AXL23" s="71"/>
      <c r="AXM23" s="29"/>
      <c r="AXN23" s="71"/>
      <c r="AXO23" s="29"/>
      <c r="AXP23" s="71"/>
      <c r="AXQ23" s="29"/>
      <c r="AXR23" s="71"/>
      <c r="AXS23" s="29"/>
      <c r="AXT23" s="71"/>
      <c r="AXU23" s="29"/>
      <c r="AXV23" s="71"/>
      <c r="AXW23" s="29"/>
      <c r="AXX23" s="71"/>
      <c r="AXY23" s="29"/>
      <c r="AXZ23" s="71"/>
      <c r="AYA23" s="29"/>
      <c r="AYB23" s="71"/>
      <c r="AYC23" s="29"/>
      <c r="AYD23" s="71"/>
      <c r="AYE23" s="29"/>
      <c r="AYF23" s="71"/>
      <c r="AYG23" s="29"/>
      <c r="AYH23" s="71"/>
      <c r="AYI23" s="29"/>
      <c r="AYJ23" s="71"/>
      <c r="AYK23" s="29"/>
      <c r="AYL23" s="71"/>
      <c r="AYM23" s="29"/>
      <c r="AYN23" s="71"/>
      <c r="AYO23" s="29"/>
      <c r="AYP23" s="71"/>
      <c r="AYQ23" s="29"/>
      <c r="AYR23" s="71"/>
      <c r="AYS23" s="29"/>
      <c r="AYT23" s="71"/>
      <c r="AYU23" s="29"/>
      <c r="AYV23" s="71"/>
      <c r="AYW23" s="29"/>
      <c r="AYX23" s="71"/>
      <c r="AYY23" s="29"/>
      <c r="AYZ23" s="71"/>
      <c r="AZA23" s="29"/>
      <c r="AZB23" s="71"/>
      <c r="AZC23" s="29"/>
      <c r="AZD23" s="71"/>
      <c r="AZE23" s="29"/>
      <c r="AZF23" s="71"/>
      <c r="AZG23" s="29"/>
      <c r="AZH23" s="71"/>
      <c r="AZI23" s="29"/>
      <c r="AZJ23" s="71"/>
      <c r="AZK23" s="29"/>
      <c r="AZL23" s="71"/>
      <c r="AZM23" s="29"/>
      <c r="AZN23" s="71"/>
      <c r="AZO23" s="29"/>
      <c r="AZP23" s="71"/>
      <c r="AZQ23" s="29"/>
      <c r="AZR23" s="71"/>
      <c r="AZS23" s="29"/>
      <c r="AZT23" s="71"/>
      <c r="AZU23" s="29"/>
      <c r="AZV23" s="71"/>
      <c r="AZW23" s="29"/>
      <c r="AZX23" s="71"/>
      <c r="AZY23" s="29"/>
      <c r="AZZ23" s="71"/>
      <c r="BAA23" s="29"/>
      <c r="BAB23" s="71"/>
      <c r="BAC23" s="29"/>
      <c r="BAD23" s="71"/>
      <c r="BAE23" s="29"/>
      <c r="BAF23" s="71"/>
      <c r="BAG23" s="29"/>
      <c r="BAH23" s="71"/>
      <c r="BAI23" s="29"/>
      <c r="BAJ23" s="71"/>
      <c r="BAK23" s="29"/>
      <c r="BAL23" s="71"/>
      <c r="BAM23" s="29"/>
      <c r="BAN23" s="71"/>
      <c r="BAO23" s="29"/>
      <c r="BAP23" s="71"/>
      <c r="BAQ23" s="29"/>
      <c r="BAR23" s="71"/>
      <c r="BAS23" s="29"/>
      <c r="BAT23" s="71"/>
      <c r="BAU23" s="29"/>
      <c r="BAV23" s="71"/>
      <c r="BAW23" s="29"/>
      <c r="BAX23" s="71"/>
      <c r="BAY23" s="29"/>
      <c r="BAZ23" s="71"/>
      <c r="BBA23" s="29"/>
      <c r="BBB23" s="71"/>
      <c r="BBC23" s="29"/>
      <c r="BBD23" s="71"/>
      <c r="BBE23" s="29"/>
      <c r="BBF23" s="71"/>
      <c r="BBG23" s="29"/>
      <c r="BBH23" s="71"/>
      <c r="BBI23" s="29"/>
      <c r="BBJ23" s="71"/>
      <c r="BBK23" s="29"/>
      <c r="BBL23" s="71"/>
      <c r="BBM23" s="29"/>
      <c r="BBN23" s="71"/>
      <c r="BBO23" s="29"/>
      <c r="BBP23" s="71"/>
      <c r="BBQ23" s="29"/>
      <c r="BBR23" s="71"/>
      <c r="BBS23" s="29"/>
      <c r="BBT23" s="71"/>
      <c r="BBU23" s="29"/>
      <c r="BBV23" s="71"/>
      <c r="BBW23" s="29"/>
      <c r="BBX23" s="71"/>
      <c r="BBY23" s="29"/>
      <c r="BBZ23" s="71"/>
      <c r="BCA23" s="29"/>
      <c r="BCB23" s="71"/>
      <c r="BCC23" s="29"/>
      <c r="BCD23" s="71"/>
      <c r="BCE23" s="29"/>
      <c r="BCF23" s="71"/>
      <c r="BCG23" s="29"/>
      <c r="BCH23" s="71"/>
      <c r="BCI23" s="29"/>
      <c r="BCJ23" s="71"/>
      <c r="BCK23" s="29"/>
      <c r="BCL23" s="71"/>
      <c r="BCM23" s="29"/>
      <c r="BCN23" s="71"/>
      <c r="BCO23" s="29"/>
      <c r="BCP23" s="71"/>
      <c r="BCQ23" s="29"/>
      <c r="BCR23" s="71"/>
      <c r="BCS23" s="29"/>
      <c r="BCT23" s="71"/>
      <c r="BCU23" s="29"/>
      <c r="BCV23" s="71"/>
      <c r="BCW23" s="29"/>
      <c r="BCX23" s="71"/>
      <c r="BCY23" s="29"/>
      <c r="BCZ23" s="71"/>
      <c r="BDA23" s="29"/>
      <c r="BDB23" s="71"/>
      <c r="BDC23" s="29"/>
      <c r="BDD23" s="71"/>
      <c r="BDE23" s="29"/>
      <c r="BDF23" s="71"/>
      <c r="BDG23" s="29"/>
      <c r="BDH23" s="71"/>
      <c r="BDI23" s="29"/>
      <c r="BDJ23" s="71"/>
      <c r="BDK23" s="29"/>
      <c r="BDL23" s="71"/>
      <c r="BDM23" s="29"/>
      <c r="BDN23" s="71"/>
      <c r="BDO23" s="29"/>
      <c r="BDP23" s="71"/>
      <c r="BDQ23" s="29"/>
      <c r="BDR23" s="71"/>
      <c r="BDS23" s="29"/>
      <c r="BDT23" s="71"/>
      <c r="BDU23" s="29"/>
      <c r="BDV23" s="71"/>
      <c r="BDW23" s="29"/>
      <c r="BDX23" s="71"/>
      <c r="BDY23" s="29"/>
      <c r="BDZ23" s="71"/>
      <c r="BEA23" s="29"/>
      <c r="BEB23" s="71"/>
      <c r="BEC23" s="29"/>
      <c r="BED23" s="71"/>
      <c r="BEE23" s="29"/>
      <c r="BEF23" s="71"/>
      <c r="BEG23" s="29"/>
      <c r="BEH23" s="71"/>
      <c r="BEI23" s="29"/>
      <c r="BEJ23" s="71"/>
      <c r="BEK23" s="29"/>
      <c r="BEL23" s="71"/>
      <c r="BEM23" s="29"/>
      <c r="BEN23" s="71"/>
      <c r="BEO23" s="29"/>
      <c r="BEP23" s="71"/>
      <c r="BEQ23" s="29"/>
      <c r="BER23" s="71"/>
      <c r="BES23" s="29"/>
      <c r="BET23" s="71"/>
      <c r="BEU23" s="29"/>
      <c r="BEV23" s="71"/>
      <c r="BEW23" s="29"/>
      <c r="BEX23" s="71"/>
      <c r="BEY23" s="29"/>
      <c r="BEZ23" s="71"/>
      <c r="BFA23" s="29"/>
      <c r="BFB23" s="71"/>
      <c r="BFC23" s="29"/>
      <c r="BFD23" s="71"/>
      <c r="BFE23" s="29"/>
      <c r="BFF23" s="71"/>
      <c r="BFG23" s="29"/>
      <c r="BFH23" s="71"/>
      <c r="BFI23" s="29"/>
      <c r="BFJ23" s="71"/>
      <c r="BFK23" s="29"/>
      <c r="BFL23" s="71"/>
      <c r="BFM23" s="29"/>
      <c r="BFN23" s="71"/>
      <c r="BFO23" s="29"/>
      <c r="BFP23" s="71"/>
      <c r="BFQ23" s="29"/>
      <c r="BFR23" s="71"/>
      <c r="BFS23" s="29"/>
      <c r="BFT23" s="71"/>
      <c r="BFU23" s="29"/>
      <c r="BFV23" s="71"/>
      <c r="BFW23" s="29"/>
      <c r="BFX23" s="71"/>
      <c r="BFY23" s="29"/>
      <c r="BFZ23" s="71"/>
      <c r="BGA23" s="29"/>
      <c r="BGB23" s="71"/>
      <c r="BGC23" s="29"/>
      <c r="BGD23" s="71"/>
      <c r="BGE23" s="29"/>
      <c r="BGF23" s="71"/>
      <c r="BGG23" s="29"/>
      <c r="BGH23" s="71"/>
      <c r="BGI23" s="29"/>
      <c r="BGJ23" s="71"/>
      <c r="BGK23" s="29"/>
      <c r="BGL23" s="71"/>
      <c r="BGM23" s="29"/>
      <c r="BGN23" s="71"/>
      <c r="BGO23" s="29"/>
      <c r="BGP23" s="71"/>
      <c r="BGQ23" s="29"/>
      <c r="BGR23" s="71"/>
      <c r="BGS23" s="29"/>
      <c r="BGT23" s="71"/>
      <c r="BGU23" s="29"/>
      <c r="BGV23" s="71"/>
      <c r="BGW23" s="29"/>
      <c r="BGX23" s="71"/>
      <c r="BGY23" s="29"/>
      <c r="BGZ23" s="71"/>
      <c r="BHA23" s="29"/>
      <c r="BHB23" s="71"/>
      <c r="BHC23" s="29"/>
      <c r="BHD23" s="71"/>
      <c r="BHE23" s="29"/>
      <c r="BHF23" s="71"/>
      <c r="BHG23" s="29"/>
      <c r="BHH23" s="71"/>
      <c r="BHI23" s="29"/>
      <c r="BHJ23" s="71"/>
      <c r="BHK23" s="29"/>
      <c r="BHL23" s="71"/>
      <c r="BHM23" s="29"/>
      <c r="BHN23" s="71"/>
      <c r="BHO23" s="29"/>
      <c r="BHP23" s="71"/>
      <c r="BHQ23" s="29"/>
      <c r="BHR23" s="71"/>
      <c r="BHS23" s="29"/>
      <c r="BHT23" s="71"/>
      <c r="BHU23" s="29"/>
      <c r="BHV23" s="71"/>
      <c r="BHW23" s="29"/>
      <c r="BHX23" s="71"/>
      <c r="BHY23" s="29"/>
      <c r="BHZ23" s="71"/>
      <c r="BIA23" s="29"/>
      <c r="BIB23" s="71"/>
      <c r="BIC23" s="29"/>
      <c r="BID23" s="71"/>
      <c r="BIE23" s="29"/>
      <c r="BIF23" s="71"/>
      <c r="BIG23" s="29"/>
      <c r="BIH23" s="71"/>
      <c r="BII23" s="29"/>
      <c r="BIJ23" s="71"/>
      <c r="BIK23" s="29"/>
      <c r="BIL23" s="71"/>
      <c r="BIM23" s="29"/>
      <c r="BIN23" s="71"/>
      <c r="BIO23" s="29"/>
      <c r="BIP23" s="71"/>
      <c r="BIQ23" s="29"/>
      <c r="BIR23" s="71"/>
      <c r="BIS23" s="29"/>
      <c r="BIT23" s="71"/>
      <c r="BIU23" s="29"/>
      <c r="BIV23" s="71"/>
      <c r="BIW23" s="29"/>
      <c r="BIX23" s="71"/>
      <c r="BIY23" s="29"/>
      <c r="BIZ23" s="71"/>
      <c r="BJA23" s="29"/>
      <c r="BJB23" s="71"/>
      <c r="BJC23" s="29"/>
      <c r="BJD23" s="71"/>
      <c r="BJE23" s="29"/>
      <c r="BJF23" s="71"/>
      <c r="BJG23" s="29"/>
      <c r="BJH23" s="71"/>
      <c r="BJI23" s="29"/>
      <c r="BJJ23" s="71"/>
      <c r="BJK23" s="29"/>
      <c r="BJL23" s="71"/>
      <c r="BJM23" s="29"/>
      <c r="BJN23" s="71"/>
      <c r="BJO23" s="29"/>
      <c r="BJP23" s="71"/>
      <c r="BJQ23" s="29"/>
      <c r="BJR23" s="71"/>
      <c r="BJS23" s="29"/>
      <c r="BJT23" s="71"/>
      <c r="BJU23" s="29"/>
      <c r="BJV23" s="71"/>
      <c r="BJW23" s="29"/>
      <c r="BJX23" s="71"/>
      <c r="BJY23" s="29"/>
      <c r="BJZ23" s="71"/>
      <c r="BKA23" s="29"/>
      <c r="BKB23" s="71"/>
      <c r="BKC23" s="29"/>
      <c r="BKD23" s="71"/>
      <c r="BKE23" s="29"/>
      <c r="BKF23" s="71"/>
      <c r="BKG23" s="29"/>
      <c r="BKH23" s="71"/>
      <c r="BKI23" s="29"/>
      <c r="BKJ23" s="71"/>
      <c r="BKK23" s="29"/>
      <c r="BKL23" s="71"/>
      <c r="BKM23" s="29"/>
      <c r="BKN23" s="71"/>
      <c r="BKO23" s="29"/>
      <c r="BKP23" s="71"/>
      <c r="BKQ23" s="29"/>
      <c r="BKR23" s="71"/>
      <c r="BKS23" s="29"/>
      <c r="BKT23" s="71"/>
      <c r="BKU23" s="29"/>
      <c r="BKV23" s="71"/>
      <c r="BKW23" s="29"/>
      <c r="BKX23" s="71"/>
      <c r="BKY23" s="29"/>
      <c r="BKZ23" s="71"/>
      <c r="BLA23" s="29"/>
      <c r="BLB23" s="71"/>
      <c r="BLC23" s="29"/>
      <c r="BLD23" s="71"/>
      <c r="BLE23" s="29"/>
      <c r="BLF23" s="71"/>
      <c r="BLG23" s="29"/>
      <c r="BLH23" s="71"/>
      <c r="BLI23" s="29"/>
      <c r="BLJ23" s="71"/>
      <c r="BLK23" s="29"/>
      <c r="BLL23" s="71"/>
      <c r="BLM23" s="29"/>
      <c r="BLN23" s="71"/>
      <c r="BLO23" s="29"/>
      <c r="BLP23" s="71"/>
      <c r="BLQ23" s="29"/>
      <c r="BLR23" s="71"/>
      <c r="BLS23" s="29"/>
      <c r="BLT23" s="71"/>
      <c r="BLU23" s="29"/>
      <c r="BLV23" s="71"/>
      <c r="BLW23" s="29"/>
      <c r="BLX23" s="71"/>
      <c r="BLY23" s="29"/>
      <c r="BLZ23" s="71"/>
      <c r="BMA23" s="29"/>
      <c r="BMB23" s="71"/>
      <c r="BMC23" s="29"/>
      <c r="BMD23" s="71"/>
      <c r="BME23" s="29"/>
      <c r="BMF23" s="71"/>
      <c r="BMG23" s="29"/>
      <c r="BMH23" s="71"/>
      <c r="BMI23" s="29"/>
      <c r="BMJ23" s="71"/>
      <c r="BMK23" s="29"/>
      <c r="BML23" s="71"/>
      <c r="BMM23" s="29"/>
      <c r="BMN23" s="71"/>
      <c r="BMO23" s="29"/>
      <c r="BMP23" s="71"/>
      <c r="BMQ23" s="29"/>
      <c r="BMR23" s="71"/>
      <c r="BMS23" s="29"/>
      <c r="BMT23" s="71"/>
      <c r="BMU23" s="29"/>
      <c r="BMV23" s="71"/>
      <c r="BMW23" s="29"/>
      <c r="BMX23" s="71"/>
      <c r="BMY23" s="29"/>
      <c r="BMZ23" s="71"/>
      <c r="BNA23" s="29"/>
      <c r="BNB23" s="71"/>
      <c r="BNC23" s="29"/>
      <c r="BND23" s="71"/>
      <c r="BNE23" s="29"/>
      <c r="BNF23" s="71"/>
      <c r="BNG23" s="29"/>
      <c r="BNH23" s="71"/>
      <c r="BNI23" s="29"/>
      <c r="BNJ23" s="71"/>
      <c r="BNK23" s="29"/>
      <c r="BNL23" s="71"/>
      <c r="BNM23" s="29"/>
      <c r="BNN23" s="71"/>
      <c r="BNO23" s="29"/>
      <c r="BNP23" s="71"/>
      <c r="BNQ23" s="29"/>
      <c r="BNR23" s="71"/>
      <c r="BNS23" s="29"/>
      <c r="BNT23" s="71"/>
      <c r="BNU23" s="29"/>
      <c r="BNV23" s="71"/>
      <c r="BNW23" s="29"/>
      <c r="BNX23" s="71"/>
      <c r="BNY23" s="29"/>
      <c r="BNZ23" s="71"/>
      <c r="BOA23" s="29"/>
      <c r="BOB23" s="71"/>
      <c r="BOC23" s="29"/>
      <c r="BOD23" s="71"/>
      <c r="BOE23" s="29"/>
      <c r="BOF23" s="71"/>
      <c r="BOG23" s="29"/>
      <c r="BOH23" s="71"/>
      <c r="BOI23" s="29"/>
      <c r="BOJ23" s="71"/>
      <c r="BOK23" s="29"/>
      <c r="BOL23" s="71"/>
      <c r="BOM23" s="29"/>
      <c r="BON23" s="71"/>
      <c r="BOO23" s="29"/>
      <c r="BOP23" s="71"/>
      <c r="BOQ23" s="29"/>
      <c r="BOR23" s="71"/>
      <c r="BOS23" s="29"/>
      <c r="BOT23" s="71"/>
      <c r="BOU23" s="29"/>
      <c r="BOV23" s="71"/>
      <c r="BOW23" s="29"/>
      <c r="BOX23" s="71"/>
      <c r="BOY23" s="29"/>
      <c r="BOZ23" s="71"/>
      <c r="BPA23" s="29"/>
      <c r="BPB23" s="71"/>
      <c r="BPC23" s="29"/>
      <c r="BPD23" s="71"/>
      <c r="BPE23" s="29"/>
      <c r="BPF23" s="71"/>
      <c r="BPG23" s="29"/>
      <c r="BPH23" s="71"/>
      <c r="BPI23" s="29"/>
      <c r="BPJ23" s="71"/>
      <c r="BPK23" s="29"/>
      <c r="BPL23" s="71"/>
      <c r="BPM23" s="29"/>
      <c r="BPN23" s="71"/>
      <c r="BPO23" s="29"/>
      <c r="BPP23" s="71"/>
      <c r="BPQ23" s="29"/>
      <c r="BPR23" s="71"/>
      <c r="BPS23" s="29"/>
      <c r="BPT23" s="71"/>
      <c r="BPU23" s="29"/>
      <c r="BPV23" s="71"/>
      <c r="BPW23" s="29"/>
      <c r="BPX23" s="71"/>
      <c r="BPY23" s="29"/>
      <c r="BPZ23" s="71"/>
      <c r="BQA23" s="29"/>
      <c r="BQB23" s="71"/>
      <c r="BQC23" s="29"/>
      <c r="BQD23" s="71"/>
      <c r="BQE23" s="29"/>
      <c r="BQF23" s="71"/>
      <c r="BQG23" s="29"/>
      <c r="BQH23" s="71"/>
      <c r="BQI23" s="29"/>
      <c r="BQJ23" s="71"/>
      <c r="BQK23" s="29"/>
      <c r="BQL23" s="71"/>
      <c r="BQM23" s="29"/>
      <c r="BQN23" s="71"/>
      <c r="BQO23" s="29"/>
      <c r="BQP23" s="71"/>
      <c r="BQQ23" s="29"/>
      <c r="BQR23" s="71"/>
      <c r="BQS23" s="29"/>
      <c r="BQT23" s="71"/>
      <c r="BQU23" s="29"/>
      <c r="BQV23" s="71"/>
      <c r="BQW23" s="29"/>
      <c r="BQX23" s="71"/>
      <c r="BQY23" s="29"/>
      <c r="BQZ23" s="71"/>
      <c r="BRA23" s="29"/>
      <c r="BRB23" s="71"/>
      <c r="BRC23" s="29"/>
      <c r="BRD23" s="71"/>
      <c r="BRE23" s="29"/>
      <c r="BRF23" s="71"/>
      <c r="BRG23" s="29"/>
      <c r="BRH23" s="71"/>
      <c r="BRI23" s="29"/>
      <c r="BRJ23" s="71"/>
      <c r="BRK23" s="29"/>
      <c r="BRL23" s="71"/>
      <c r="BRM23" s="29"/>
      <c r="BRN23" s="71"/>
      <c r="BRO23" s="29"/>
      <c r="BRP23" s="71"/>
      <c r="BRQ23" s="29"/>
      <c r="BRR23" s="71"/>
      <c r="BRS23" s="29"/>
      <c r="BRT23" s="71"/>
      <c r="BRU23" s="29"/>
      <c r="BRV23" s="71"/>
      <c r="BRW23" s="29"/>
      <c r="BRX23" s="71"/>
      <c r="BRY23" s="29"/>
      <c r="BRZ23" s="71"/>
      <c r="BSA23" s="29"/>
      <c r="BSB23" s="71"/>
      <c r="BSC23" s="29"/>
      <c r="BSD23" s="71"/>
      <c r="BSE23" s="29"/>
      <c r="BSF23" s="71"/>
      <c r="BSG23" s="29"/>
      <c r="BSH23" s="71"/>
      <c r="BSI23" s="29"/>
      <c r="BSJ23" s="71"/>
      <c r="BSK23" s="29"/>
      <c r="BSL23" s="71"/>
      <c r="BSM23" s="29"/>
      <c r="BSN23" s="71"/>
      <c r="BSO23" s="29"/>
      <c r="BSP23" s="71"/>
      <c r="BSQ23" s="29"/>
      <c r="BSR23" s="71"/>
      <c r="BSS23" s="29"/>
      <c r="BST23" s="71"/>
      <c r="BSU23" s="29"/>
      <c r="BSV23" s="71"/>
      <c r="BSW23" s="29"/>
      <c r="BSX23" s="71"/>
      <c r="BSY23" s="29"/>
      <c r="BSZ23" s="71"/>
      <c r="BTA23" s="29"/>
      <c r="BTB23" s="71"/>
      <c r="BTC23" s="29"/>
      <c r="BTD23" s="71"/>
      <c r="BTE23" s="29"/>
      <c r="BTF23" s="71"/>
      <c r="BTG23" s="29"/>
      <c r="BTH23" s="71"/>
      <c r="BTI23" s="29"/>
      <c r="BTJ23" s="71"/>
      <c r="BTK23" s="29"/>
      <c r="BTL23" s="71"/>
      <c r="BTM23" s="29"/>
      <c r="BTN23" s="71"/>
      <c r="BTO23" s="29"/>
      <c r="BTP23" s="71"/>
      <c r="BTQ23" s="29"/>
      <c r="BTR23" s="71"/>
      <c r="BTS23" s="29"/>
      <c r="BTT23" s="71"/>
      <c r="BTU23" s="29"/>
      <c r="BTV23" s="71"/>
      <c r="BTW23" s="29"/>
      <c r="BTX23" s="71"/>
      <c r="BTY23" s="29"/>
      <c r="BTZ23" s="71"/>
      <c r="BUA23" s="29"/>
      <c r="BUB23" s="71"/>
      <c r="BUC23" s="29"/>
      <c r="BUD23" s="71"/>
      <c r="BUE23" s="29"/>
      <c r="BUF23" s="71"/>
      <c r="BUG23" s="29"/>
      <c r="BUH23" s="71"/>
      <c r="BUI23" s="29"/>
      <c r="BUJ23" s="71"/>
      <c r="BUK23" s="29"/>
      <c r="BUL23" s="71"/>
      <c r="BUM23" s="29"/>
      <c r="BUN23" s="71"/>
      <c r="BUO23" s="29"/>
      <c r="BUP23" s="71"/>
      <c r="BUQ23" s="29"/>
      <c r="BUR23" s="71"/>
      <c r="BUS23" s="29"/>
      <c r="BUT23" s="71"/>
      <c r="BUU23" s="29"/>
      <c r="BUV23" s="71"/>
      <c r="BUW23" s="29"/>
      <c r="BUX23" s="71"/>
      <c r="BUY23" s="29"/>
      <c r="BUZ23" s="71"/>
      <c r="BVA23" s="29"/>
      <c r="BVB23" s="71"/>
      <c r="BVC23" s="29"/>
      <c r="BVD23" s="71"/>
      <c r="BVE23" s="29"/>
      <c r="BVF23" s="71"/>
      <c r="BVG23" s="29"/>
      <c r="BVH23" s="71"/>
      <c r="BVI23" s="29"/>
      <c r="BVJ23" s="71"/>
      <c r="BVK23" s="29"/>
      <c r="BVL23" s="71"/>
      <c r="BVM23" s="29"/>
      <c r="BVN23" s="71"/>
      <c r="BVO23" s="29"/>
      <c r="BVP23" s="71"/>
      <c r="BVQ23" s="29"/>
      <c r="BVR23" s="71"/>
      <c r="BVS23" s="29"/>
      <c r="BVT23" s="71"/>
      <c r="BVU23" s="29"/>
      <c r="BVV23" s="71"/>
      <c r="BVW23" s="29"/>
      <c r="BVX23" s="71"/>
      <c r="BVY23" s="29"/>
      <c r="BVZ23" s="71"/>
      <c r="BWA23" s="29"/>
      <c r="BWB23" s="71"/>
      <c r="BWC23" s="29"/>
      <c r="BWD23" s="71"/>
      <c r="BWE23" s="29"/>
      <c r="BWF23" s="71"/>
      <c r="BWG23" s="29"/>
      <c r="BWH23" s="71"/>
      <c r="BWI23" s="29"/>
      <c r="BWJ23" s="71"/>
      <c r="BWK23" s="29"/>
      <c r="BWL23" s="71"/>
      <c r="BWM23" s="29"/>
      <c r="BWN23" s="71"/>
      <c r="BWO23" s="29"/>
      <c r="BWP23" s="71"/>
      <c r="BWQ23" s="29"/>
      <c r="BWR23" s="71"/>
      <c r="BWS23" s="29"/>
      <c r="BWT23" s="71"/>
      <c r="BWU23" s="29"/>
      <c r="BWV23" s="71"/>
      <c r="BWW23" s="29"/>
      <c r="BWX23" s="71"/>
      <c r="BWY23" s="29"/>
      <c r="BWZ23" s="71"/>
      <c r="BXA23" s="29"/>
      <c r="BXB23" s="71"/>
      <c r="BXC23" s="29"/>
      <c r="BXD23" s="71"/>
      <c r="BXE23" s="29"/>
      <c r="BXF23" s="71"/>
      <c r="BXG23" s="29"/>
      <c r="BXH23" s="71"/>
      <c r="BXI23" s="29"/>
      <c r="BXJ23" s="71"/>
      <c r="BXK23" s="29"/>
      <c r="BXL23" s="71"/>
      <c r="BXM23" s="29"/>
      <c r="BXN23" s="71"/>
      <c r="BXO23" s="29"/>
      <c r="BXP23" s="71"/>
      <c r="BXQ23" s="29"/>
      <c r="BXR23" s="71"/>
      <c r="BXS23" s="29"/>
      <c r="BXT23" s="71"/>
      <c r="BXU23" s="29"/>
      <c r="BXV23" s="71"/>
      <c r="BXW23" s="29"/>
      <c r="BXX23" s="71"/>
      <c r="BXY23" s="29"/>
      <c r="BXZ23" s="71"/>
      <c r="BYA23" s="29"/>
      <c r="BYB23" s="71"/>
      <c r="BYC23" s="29"/>
      <c r="BYD23" s="71"/>
      <c r="BYE23" s="29"/>
      <c r="BYF23" s="71"/>
      <c r="BYG23" s="29"/>
      <c r="BYH23" s="71"/>
      <c r="BYI23" s="29"/>
      <c r="BYJ23" s="71"/>
      <c r="BYK23" s="29"/>
      <c r="BYL23" s="71"/>
      <c r="BYM23" s="29"/>
      <c r="BYN23" s="71"/>
      <c r="BYO23" s="29"/>
      <c r="BYP23" s="71"/>
      <c r="BYQ23" s="29"/>
      <c r="BYR23" s="71"/>
      <c r="BYS23" s="29"/>
      <c r="BYT23" s="71"/>
      <c r="BYU23" s="29"/>
      <c r="BYV23" s="71"/>
      <c r="BYW23" s="29"/>
      <c r="BYX23" s="71"/>
      <c r="BYY23" s="29"/>
      <c r="BYZ23" s="71"/>
      <c r="BZA23" s="29"/>
      <c r="BZB23" s="71"/>
      <c r="BZC23" s="29"/>
      <c r="BZD23" s="71"/>
      <c r="BZE23" s="29"/>
      <c r="BZF23" s="71"/>
      <c r="BZG23" s="29"/>
      <c r="BZH23" s="71"/>
      <c r="BZI23" s="29"/>
      <c r="BZJ23" s="71"/>
      <c r="BZK23" s="29"/>
      <c r="BZL23" s="71"/>
      <c r="BZM23" s="29"/>
      <c r="BZN23" s="71"/>
      <c r="BZO23" s="29"/>
      <c r="BZP23" s="71"/>
      <c r="BZQ23" s="29"/>
      <c r="BZR23" s="71"/>
      <c r="BZS23" s="29"/>
      <c r="BZT23" s="71"/>
      <c r="BZU23" s="29"/>
      <c r="BZV23" s="71"/>
      <c r="BZW23" s="29"/>
      <c r="BZX23" s="71"/>
      <c r="BZY23" s="29"/>
      <c r="BZZ23" s="71"/>
      <c r="CAA23" s="29"/>
      <c r="CAB23" s="71"/>
      <c r="CAC23" s="29"/>
      <c r="CAD23" s="71"/>
      <c r="CAE23" s="29"/>
      <c r="CAF23" s="71"/>
      <c r="CAG23" s="29"/>
      <c r="CAH23" s="71"/>
      <c r="CAI23" s="29"/>
      <c r="CAJ23" s="71"/>
      <c r="CAK23" s="29"/>
      <c r="CAL23" s="71"/>
      <c r="CAM23" s="29"/>
      <c r="CAN23" s="71"/>
      <c r="CAO23" s="29"/>
      <c r="CAP23" s="71"/>
      <c r="CAQ23" s="29"/>
      <c r="CAR23" s="71"/>
      <c r="CAS23" s="29"/>
      <c r="CAT23" s="71"/>
      <c r="CAU23" s="29"/>
      <c r="CAV23" s="71"/>
      <c r="CAW23" s="29"/>
      <c r="CAX23" s="71"/>
      <c r="CAY23" s="29"/>
      <c r="CAZ23" s="71"/>
      <c r="CBA23" s="29"/>
      <c r="CBB23" s="71"/>
      <c r="CBC23" s="29"/>
      <c r="CBD23" s="71"/>
      <c r="CBE23" s="29"/>
      <c r="CBF23" s="71"/>
      <c r="CBG23" s="29"/>
      <c r="CBH23" s="71"/>
      <c r="CBI23" s="29"/>
      <c r="CBJ23" s="71"/>
      <c r="CBK23" s="29"/>
      <c r="CBL23" s="71"/>
      <c r="CBM23" s="29"/>
      <c r="CBN23" s="71"/>
      <c r="CBO23" s="29"/>
      <c r="CBP23" s="71"/>
      <c r="CBQ23" s="29"/>
      <c r="CBR23" s="71"/>
      <c r="CBS23" s="29"/>
      <c r="CBT23" s="71"/>
      <c r="CBU23" s="29"/>
      <c r="CBV23" s="71"/>
      <c r="CBW23" s="29"/>
      <c r="CBX23" s="71"/>
      <c r="CBY23" s="29"/>
      <c r="CBZ23" s="71"/>
      <c r="CCA23" s="29"/>
      <c r="CCB23" s="71"/>
      <c r="CCC23" s="29"/>
      <c r="CCD23" s="71"/>
      <c r="CCE23" s="29"/>
      <c r="CCF23" s="71"/>
      <c r="CCG23" s="29"/>
      <c r="CCH23" s="71"/>
      <c r="CCI23" s="29"/>
      <c r="CCJ23" s="71"/>
      <c r="CCK23" s="29"/>
      <c r="CCL23" s="71"/>
      <c r="CCM23" s="29"/>
      <c r="CCN23" s="71"/>
      <c r="CCO23" s="29"/>
      <c r="CCP23" s="71"/>
      <c r="CCQ23" s="29"/>
      <c r="CCR23" s="71"/>
      <c r="CCS23" s="29"/>
      <c r="CCT23" s="71"/>
      <c r="CCU23" s="29"/>
      <c r="CCV23" s="71"/>
      <c r="CCW23" s="29"/>
      <c r="CCX23" s="71"/>
      <c r="CCY23" s="29"/>
      <c r="CCZ23" s="71"/>
      <c r="CDA23" s="29"/>
      <c r="CDB23" s="71"/>
      <c r="CDC23" s="29"/>
      <c r="CDD23" s="71"/>
      <c r="CDE23" s="29"/>
      <c r="CDF23" s="71"/>
      <c r="CDG23" s="29"/>
      <c r="CDH23" s="71"/>
      <c r="CDI23" s="29"/>
      <c r="CDJ23" s="71"/>
      <c r="CDK23" s="29"/>
      <c r="CDL23" s="71"/>
      <c r="CDM23" s="29"/>
      <c r="CDN23" s="71"/>
      <c r="CDO23" s="29"/>
      <c r="CDP23" s="71"/>
      <c r="CDQ23" s="29"/>
      <c r="CDR23" s="71"/>
      <c r="CDS23" s="29"/>
      <c r="CDT23" s="71"/>
      <c r="CDU23" s="29"/>
      <c r="CDV23" s="71"/>
      <c r="CDW23" s="29"/>
      <c r="CDX23" s="71"/>
      <c r="CDY23" s="29"/>
      <c r="CDZ23" s="71"/>
      <c r="CEA23" s="29"/>
      <c r="CEB23" s="71"/>
      <c r="CEC23" s="29"/>
      <c r="CED23" s="71"/>
      <c r="CEE23" s="29"/>
      <c r="CEF23" s="71"/>
      <c r="CEG23" s="29"/>
      <c r="CEH23" s="71"/>
      <c r="CEI23" s="29"/>
      <c r="CEJ23" s="71"/>
      <c r="CEK23" s="29"/>
      <c r="CEL23" s="71"/>
      <c r="CEM23" s="29"/>
      <c r="CEN23" s="71"/>
      <c r="CEO23" s="29"/>
      <c r="CEP23" s="71"/>
      <c r="CEQ23" s="29"/>
      <c r="CER23" s="71"/>
      <c r="CES23" s="29"/>
      <c r="CET23" s="71"/>
      <c r="CEU23" s="29"/>
      <c r="CEV23" s="71"/>
      <c r="CEW23" s="29"/>
      <c r="CEX23" s="71"/>
      <c r="CEY23" s="29"/>
      <c r="CEZ23" s="71"/>
      <c r="CFA23" s="29"/>
      <c r="CFB23" s="71"/>
      <c r="CFC23" s="29"/>
      <c r="CFD23" s="71"/>
      <c r="CFE23" s="29"/>
      <c r="CFF23" s="71"/>
      <c r="CFG23" s="29"/>
      <c r="CFH23" s="71"/>
      <c r="CFI23" s="29"/>
      <c r="CFJ23" s="71"/>
      <c r="CFK23" s="29"/>
      <c r="CFL23" s="71"/>
      <c r="CFM23" s="29"/>
      <c r="CFN23" s="71"/>
      <c r="CFO23" s="29"/>
      <c r="CFP23" s="71"/>
      <c r="CFQ23" s="29"/>
      <c r="CFR23" s="71"/>
      <c r="CFS23" s="29"/>
      <c r="CFT23" s="71"/>
      <c r="CFU23" s="29"/>
      <c r="CFV23" s="71"/>
      <c r="CFW23" s="29"/>
      <c r="CFX23" s="71"/>
      <c r="CFY23" s="29"/>
      <c r="CFZ23" s="71"/>
      <c r="CGA23" s="29"/>
      <c r="CGB23" s="71"/>
      <c r="CGC23" s="29"/>
      <c r="CGD23" s="71"/>
      <c r="CGE23" s="29"/>
      <c r="CGF23" s="71"/>
      <c r="CGG23" s="29"/>
      <c r="CGH23" s="71"/>
      <c r="CGI23" s="29"/>
      <c r="CGJ23" s="71"/>
      <c r="CGK23" s="29"/>
      <c r="CGL23" s="71"/>
      <c r="CGM23" s="29"/>
      <c r="CGN23" s="71"/>
      <c r="CGO23" s="29"/>
      <c r="CGP23" s="71"/>
      <c r="CGQ23" s="29"/>
      <c r="CGR23" s="71"/>
      <c r="CGS23" s="29"/>
      <c r="CGT23" s="71"/>
      <c r="CGU23" s="29"/>
      <c r="CGV23" s="71"/>
      <c r="CGW23" s="29"/>
      <c r="CGX23" s="71"/>
      <c r="CGY23" s="29"/>
      <c r="CGZ23" s="71"/>
      <c r="CHA23" s="29"/>
      <c r="CHB23" s="71"/>
      <c r="CHC23" s="29"/>
      <c r="CHD23" s="71"/>
      <c r="CHE23" s="29"/>
      <c r="CHF23" s="71"/>
      <c r="CHG23" s="29"/>
      <c r="CHH23" s="71"/>
      <c r="CHI23" s="29"/>
      <c r="CHJ23" s="71"/>
      <c r="CHK23" s="29"/>
      <c r="CHL23" s="71"/>
      <c r="CHM23" s="29"/>
      <c r="CHN23" s="71"/>
      <c r="CHO23" s="29"/>
      <c r="CHP23" s="71"/>
      <c r="CHQ23" s="29"/>
      <c r="CHR23" s="71"/>
      <c r="CHS23" s="29"/>
      <c r="CHT23" s="71"/>
      <c r="CHU23" s="29"/>
      <c r="CHV23" s="71"/>
      <c r="CHW23" s="29"/>
      <c r="CHX23" s="71"/>
      <c r="CHY23" s="29"/>
      <c r="CHZ23" s="71"/>
      <c r="CIA23" s="29"/>
      <c r="CIB23" s="71"/>
      <c r="CIC23" s="29"/>
      <c r="CID23" s="71"/>
      <c r="CIE23" s="29"/>
      <c r="CIF23" s="71"/>
      <c r="CIG23" s="29"/>
      <c r="CIH23" s="71"/>
      <c r="CII23" s="29"/>
      <c r="CIJ23" s="71"/>
      <c r="CIK23" s="29"/>
      <c r="CIL23" s="71"/>
      <c r="CIM23" s="29"/>
      <c r="CIN23" s="71"/>
      <c r="CIO23" s="29"/>
      <c r="CIP23" s="71"/>
      <c r="CIQ23" s="29"/>
      <c r="CIR23" s="71"/>
      <c r="CIS23" s="29"/>
      <c r="CIT23" s="71"/>
      <c r="CIU23" s="29"/>
      <c r="CIV23" s="71"/>
      <c r="CIW23" s="29"/>
      <c r="CIX23" s="71"/>
      <c r="CIY23" s="29"/>
      <c r="CIZ23" s="71"/>
      <c r="CJA23" s="29"/>
      <c r="CJB23" s="71"/>
      <c r="CJC23" s="29"/>
      <c r="CJD23" s="71"/>
      <c r="CJE23" s="29"/>
      <c r="CJF23" s="71"/>
      <c r="CJG23" s="29"/>
      <c r="CJH23" s="71"/>
      <c r="CJI23" s="29"/>
      <c r="CJJ23" s="71"/>
      <c r="CJK23" s="29"/>
      <c r="CJL23" s="71"/>
      <c r="CJM23" s="29"/>
      <c r="CJN23" s="71"/>
      <c r="CJO23" s="29"/>
      <c r="CJP23" s="71"/>
      <c r="CJQ23" s="29"/>
      <c r="CJR23" s="71"/>
      <c r="CJS23" s="29"/>
      <c r="CJT23" s="71"/>
      <c r="CJU23" s="29"/>
      <c r="CJV23" s="71"/>
      <c r="CJW23" s="29"/>
      <c r="CJX23" s="71"/>
      <c r="CJY23" s="29"/>
      <c r="CJZ23" s="71"/>
      <c r="CKA23" s="29"/>
      <c r="CKB23" s="71"/>
      <c r="CKC23" s="29"/>
      <c r="CKD23" s="71"/>
      <c r="CKE23" s="29"/>
      <c r="CKF23" s="71"/>
      <c r="CKG23" s="29"/>
      <c r="CKH23" s="71"/>
      <c r="CKI23" s="29"/>
      <c r="CKJ23" s="71"/>
      <c r="CKK23" s="29"/>
      <c r="CKL23" s="71"/>
      <c r="CKM23" s="29"/>
      <c r="CKN23" s="71"/>
      <c r="CKO23" s="29"/>
      <c r="CKP23" s="71"/>
      <c r="CKQ23" s="29"/>
      <c r="CKR23" s="71"/>
      <c r="CKS23" s="29"/>
      <c r="CKT23" s="71"/>
      <c r="CKU23" s="29"/>
      <c r="CKV23" s="71"/>
      <c r="CKW23" s="29"/>
      <c r="CKX23" s="71"/>
      <c r="CKY23" s="29"/>
      <c r="CKZ23" s="71"/>
      <c r="CLA23" s="29"/>
      <c r="CLB23" s="71"/>
      <c r="CLC23" s="29"/>
      <c r="CLD23" s="71"/>
      <c r="CLE23" s="29"/>
      <c r="CLF23" s="71"/>
      <c r="CLG23" s="29"/>
      <c r="CLH23" s="71"/>
      <c r="CLI23" s="29"/>
      <c r="CLJ23" s="71"/>
      <c r="CLK23" s="29"/>
      <c r="CLL23" s="71"/>
      <c r="CLM23" s="29"/>
      <c r="CLN23" s="71"/>
      <c r="CLO23" s="29"/>
      <c r="CLP23" s="71"/>
      <c r="CLQ23" s="29"/>
      <c r="CLR23" s="71"/>
      <c r="CLS23" s="29"/>
      <c r="CLT23" s="71"/>
      <c r="CLU23" s="29"/>
      <c r="CLV23" s="71"/>
      <c r="CLW23" s="29"/>
      <c r="CLX23" s="71"/>
      <c r="CLY23" s="29"/>
      <c r="CLZ23" s="71"/>
      <c r="CMA23" s="29"/>
      <c r="CMB23" s="71"/>
      <c r="CMC23" s="29"/>
      <c r="CMD23" s="71"/>
      <c r="CME23" s="29"/>
      <c r="CMF23" s="71"/>
      <c r="CMG23" s="29"/>
      <c r="CMH23" s="71"/>
      <c r="CMI23" s="29"/>
      <c r="CMJ23" s="71"/>
      <c r="CMK23" s="29"/>
      <c r="CML23" s="71"/>
      <c r="CMM23" s="29"/>
      <c r="CMN23" s="71"/>
      <c r="CMO23" s="29"/>
      <c r="CMP23" s="71"/>
      <c r="CMQ23" s="29"/>
      <c r="CMR23" s="71"/>
      <c r="CMS23" s="29"/>
      <c r="CMT23" s="71"/>
      <c r="CMU23" s="29"/>
      <c r="CMV23" s="71"/>
      <c r="CMW23" s="29"/>
      <c r="CMX23" s="71"/>
      <c r="CMY23" s="29"/>
      <c r="CMZ23" s="71"/>
      <c r="CNA23" s="29"/>
      <c r="CNB23" s="71"/>
      <c r="CNC23" s="29"/>
      <c r="CND23" s="71"/>
      <c r="CNE23" s="29"/>
      <c r="CNF23" s="71"/>
      <c r="CNG23" s="29"/>
      <c r="CNH23" s="71"/>
      <c r="CNI23" s="29"/>
      <c r="CNJ23" s="71"/>
      <c r="CNK23" s="29"/>
      <c r="CNL23" s="71"/>
      <c r="CNM23" s="29"/>
      <c r="CNN23" s="71"/>
      <c r="CNO23" s="29"/>
      <c r="CNP23" s="71"/>
      <c r="CNQ23" s="29"/>
      <c r="CNR23" s="71"/>
      <c r="CNS23" s="29"/>
      <c r="CNT23" s="71"/>
      <c r="CNU23" s="29"/>
      <c r="CNV23" s="71"/>
      <c r="CNW23" s="29"/>
      <c r="CNX23" s="71"/>
      <c r="CNY23" s="29"/>
      <c r="CNZ23" s="71"/>
      <c r="COA23" s="29"/>
      <c r="COB23" s="71"/>
      <c r="COC23" s="29"/>
      <c r="COD23" s="71"/>
      <c r="COE23" s="29"/>
      <c r="COF23" s="71"/>
      <c r="COG23" s="29"/>
      <c r="COH23" s="71"/>
      <c r="COI23" s="29"/>
      <c r="COJ23" s="71"/>
      <c r="COK23" s="29"/>
      <c r="COL23" s="71"/>
      <c r="COM23" s="29"/>
      <c r="CON23" s="71"/>
      <c r="COO23" s="29"/>
      <c r="COP23" s="71"/>
      <c r="COQ23" s="29"/>
      <c r="COR23" s="71"/>
      <c r="COS23" s="29"/>
      <c r="COT23" s="71"/>
      <c r="COU23" s="29"/>
      <c r="COV23" s="71"/>
      <c r="COW23" s="29"/>
      <c r="COX23" s="71"/>
      <c r="COY23" s="29"/>
      <c r="COZ23" s="71"/>
      <c r="CPA23" s="29"/>
      <c r="CPB23" s="71"/>
      <c r="CPC23" s="29"/>
      <c r="CPD23" s="71"/>
      <c r="CPE23" s="29"/>
      <c r="CPF23" s="71"/>
      <c r="CPG23" s="29"/>
      <c r="CPH23" s="71"/>
      <c r="CPI23" s="29"/>
      <c r="CPJ23" s="71"/>
      <c r="CPK23" s="29"/>
      <c r="CPL23" s="71"/>
      <c r="CPM23" s="29"/>
      <c r="CPN23" s="71"/>
      <c r="CPO23" s="29"/>
      <c r="CPP23" s="71"/>
      <c r="CPQ23" s="29"/>
      <c r="CPR23" s="71"/>
      <c r="CPS23" s="29"/>
      <c r="CPT23" s="71"/>
      <c r="CPU23" s="29"/>
      <c r="CPV23" s="71"/>
      <c r="CPW23" s="29"/>
      <c r="CPX23" s="71"/>
      <c r="CPY23" s="29"/>
      <c r="CPZ23" s="71"/>
      <c r="CQA23" s="29"/>
      <c r="CQB23" s="71"/>
      <c r="CQC23" s="29"/>
      <c r="CQD23" s="71"/>
      <c r="CQE23" s="29"/>
      <c r="CQF23" s="71"/>
      <c r="CQG23" s="29"/>
      <c r="CQH23" s="71"/>
      <c r="CQI23" s="29"/>
      <c r="CQJ23" s="71"/>
      <c r="CQK23" s="29"/>
      <c r="CQL23" s="71"/>
      <c r="CQM23" s="29"/>
      <c r="CQN23" s="71"/>
      <c r="CQO23" s="29"/>
      <c r="CQP23" s="71"/>
      <c r="CQQ23" s="29"/>
      <c r="CQR23" s="71"/>
      <c r="CQS23" s="29"/>
      <c r="CQT23" s="71"/>
      <c r="CQU23" s="29"/>
      <c r="CQV23" s="71"/>
      <c r="CQW23" s="29"/>
      <c r="CQX23" s="71"/>
      <c r="CQY23" s="29"/>
      <c r="CQZ23" s="71"/>
      <c r="CRA23" s="29"/>
      <c r="CRB23" s="71"/>
      <c r="CRC23" s="29"/>
      <c r="CRD23" s="71"/>
      <c r="CRE23" s="29"/>
      <c r="CRF23" s="71"/>
      <c r="CRG23" s="29"/>
      <c r="CRH23" s="71"/>
      <c r="CRI23" s="29"/>
      <c r="CRJ23" s="71"/>
      <c r="CRK23" s="29"/>
      <c r="CRL23" s="71"/>
      <c r="CRM23" s="29"/>
      <c r="CRN23" s="71"/>
      <c r="CRO23" s="29"/>
      <c r="CRP23" s="71"/>
      <c r="CRQ23" s="29"/>
      <c r="CRR23" s="71"/>
      <c r="CRS23" s="29"/>
      <c r="CRT23" s="71"/>
      <c r="CRU23" s="29"/>
      <c r="CRV23" s="71"/>
      <c r="CRW23" s="29"/>
      <c r="CRX23" s="71"/>
      <c r="CRY23" s="29"/>
      <c r="CRZ23" s="71"/>
      <c r="CSA23" s="29"/>
      <c r="CSB23" s="71"/>
      <c r="CSC23" s="29"/>
      <c r="CSD23" s="71"/>
      <c r="CSE23" s="29"/>
      <c r="CSF23" s="71"/>
      <c r="CSG23" s="29"/>
      <c r="CSH23" s="71"/>
      <c r="CSI23" s="29"/>
      <c r="CSJ23" s="71"/>
      <c r="CSK23" s="29"/>
      <c r="CSL23" s="71"/>
      <c r="CSM23" s="29"/>
      <c r="CSN23" s="71"/>
      <c r="CSO23" s="29"/>
      <c r="CSP23" s="71"/>
      <c r="CSQ23" s="29"/>
      <c r="CSR23" s="71"/>
      <c r="CSS23" s="29"/>
      <c r="CST23" s="71"/>
      <c r="CSU23" s="29"/>
      <c r="CSV23" s="71"/>
      <c r="CSW23" s="29"/>
      <c r="CSX23" s="71"/>
      <c r="CSY23" s="29"/>
      <c r="CSZ23" s="71"/>
      <c r="CTA23" s="29"/>
      <c r="CTB23" s="71"/>
      <c r="CTC23" s="29"/>
      <c r="CTD23" s="71"/>
      <c r="CTE23" s="29"/>
      <c r="CTF23" s="71"/>
      <c r="CTG23" s="29"/>
      <c r="CTH23" s="71"/>
      <c r="CTI23" s="29"/>
      <c r="CTJ23" s="71"/>
      <c r="CTK23" s="29"/>
      <c r="CTL23" s="71"/>
      <c r="CTM23" s="29"/>
      <c r="CTN23" s="71"/>
      <c r="CTO23" s="29"/>
      <c r="CTP23" s="71"/>
      <c r="CTQ23" s="29"/>
      <c r="CTR23" s="71"/>
      <c r="CTS23" s="29"/>
      <c r="CTT23" s="71"/>
      <c r="CTU23" s="29"/>
      <c r="CTV23" s="71"/>
      <c r="CTW23" s="29"/>
      <c r="CTX23" s="71"/>
      <c r="CTY23" s="29"/>
      <c r="CTZ23" s="71"/>
      <c r="CUA23" s="29"/>
      <c r="CUB23" s="71"/>
      <c r="CUC23" s="29"/>
      <c r="CUD23" s="71"/>
      <c r="CUE23" s="29"/>
      <c r="CUF23" s="71"/>
      <c r="CUG23" s="29"/>
      <c r="CUH23" s="71"/>
      <c r="CUI23" s="29"/>
      <c r="CUJ23" s="71"/>
      <c r="CUK23" s="29"/>
      <c r="CUL23" s="71"/>
      <c r="CUM23" s="29"/>
      <c r="CUN23" s="71"/>
      <c r="CUO23" s="29"/>
      <c r="CUP23" s="71"/>
      <c r="CUQ23" s="29"/>
      <c r="CUR23" s="71"/>
      <c r="CUS23" s="29"/>
      <c r="CUT23" s="71"/>
      <c r="CUU23" s="29"/>
      <c r="CUV23" s="71"/>
      <c r="CUW23" s="29"/>
      <c r="CUX23" s="71"/>
      <c r="CUY23" s="29"/>
      <c r="CUZ23" s="71"/>
      <c r="CVA23" s="29"/>
      <c r="CVB23" s="71"/>
      <c r="CVC23" s="29"/>
      <c r="CVD23" s="71"/>
      <c r="CVE23" s="29"/>
      <c r="CVF23" s="71"/>
      <c r="CVG23" s="29"/>
      <c r="CVH23" s="71"/>
      <c r="CVI23" s="29"/>
      <c r="CVJ23" s="71"/>
      <c r="CVK23" s="29"/>
      <c r="CVL23" s="71"/>
      <c r="CVM23" s="29"/>
      <c r="CVN23" s="71"/>
      <c r="CVO23" s="29"/>
      <c r="CVP23" s="71"/>
      <c r="CVQ23" s="29"/>
      <c r="CVR23" s="71"/>
      <c r="CVS23" s="29"/>
      <c r="CVT23" s="71"/>
      <c r="CVU23" s="29"/>
      <c r="CVV23" s="71"/>
      <c r="CVW23" s="29"/>
      <c r="CVX23" s="71"/>
      <c r="CVY23" s="29"/>
      <c r="CVZ23" s="71"/>
      <c r="CWA23" s="29"/>
      <c r="CWB23" s="71"/>
      <c r="CWC23" s="29"/>
      <c r="CWD23" s="71"/>
      <c r="CWE23" s="29"/>
      <c r="CWF23" s="71"/>
      <c r="CWG23" s="29"/>
      <c r="CWH23" s="71"/>
      <c r="CWI23" s="29"/>
      <c r="CWJ23" s="71"/>
      <c r="CWK23" s="29"/>
      <c r="CWL23" s="71"/>
      <c r="CWM23" s="29"/>
      <c r="CWN23" s="71"/>
      <c r="CWO23" s="29"/>
      <c r="CWP23" s="71"/>
      <c r="CWQ23" s="29"/>
      <c r="CWR23" s="71"/>
      <c r="CWS23" s="29"/>
      <c r="CWT23" s="71"/>
      <c r="CWU23" s="29"/>
      <c r="CWV23" s="71"/>
      <c r="CWW23" s="29"/>
      <c r="CWX23" s="71"/>
      <c r="CWY23" s="29"/>
      <c r="CWZ23" s="71"/>
      <c r="CXA23" s="29"/>
      <c r="CXB23" s="71"/>
      <c r="CXC23" s="29"/>
      <c r="CXD23" s="71"/>
      <c r="CXE23" s="29"/>
      <c r="CXF23" s="71"/>
      <c r="CXG23" s="29"/>
      <c r="CXH23" s="71"/>
      <c r="CXI23" s="29"/>
      <c r="CXJ23" s="71"/>
      <c r="CXK23" s="29"/>
      <c r="CXL23" s="71"/>
      <c r="CXM23" s="29"/>
      <c r="CXN23" s="71"/>
      <c r="CXO23" s="29"/>
      <c r="CXP23" s="71"/>
      <c r="CXQ23" s="29"/>
      <c r="CXR23" s="71"/>
      <c r="CXS23" s="29"/>
      <c r="CXT23" s="71"/>
      <c r="CXU23" s="29"/>
      <c r="CXV23" s="71"/>
      <c r="CXW23" s="29"/>
      <c r="CXX23" s="71"/>
      <c r="CXY23" s="29"/>
      <c r="CXZ23" s="71"/>
      <c r="CYA23" s="29"/>
      <c r="CYB23" s="71"/>
      <c r="CYC23" s="29"/>
      <c r="CYD23" s="71"/>
      <c r="CYE23" s="29"/>
      <c r="CYF23" s="71"/>
      <c r="CYG23" s="29"/>
      <c r="CYH23" s="71"/>
      <c r="CYI23" s="29"/>
      <c r="CYJ23" s="71"/>
      <c r="CYK23" s="29"/>
      <c r="CYL23" s="71"/>
      <c r="CYM23" s="29"/>
      <c r="CYN23" s="71"/>
      <c r="CYO23" s="29"/>
      <c r="CYP23" s="71"/>
      <c r="CYQ23" s="29"/>
      <c r="CYR23" s="71"/>
      <c r="CYS23" s="29"/>
      <c r="CYT23" s="71"/>
      <c r="CYU23" s="29"/>
      <c r="CYV23" s="71"/>
      <c r="CYW23" s="29"/>
      <c r="CYX23" s="71"/>
      <c r="CYY23" s="29"/>
      <c r="CYZ23" s="71"/>
      <c r="CZA23" s="29"/>
      <c r="CZB23" s="71"/>
      <c r="CZC23" s="29"/>
      <c r="CZD23" s="71"/>
      <c r="CZE23" s="29"/>
      <c r="CZF23" s="71"/>
      <c r="CZG23" s="29"/>
      <c r="CZH23" s="71"/>
      <c r="CZI23" s="29"/>
      <c r="CZJ23" s="71"/>
      <c r="CZK23" s="29"/>
      <c r="CZL23" s="71"/>
      <c r="CZM23" s="29"/>
      <c r="CZN23" s="71"/>
      <c r="CZO23" s="29"/>
      <c r="CZP23" s="71"/>
      <c r="CZQ23" s="29"/>
      <c r="CZR23" s="71"/>
      <c r="CZS23" s="29"/>
      <c r="CZT23" s="71"/>
      <c r="CZU23" s="29"/>
      <c r="CZV23" s="71"/>
      <c r="CZW23" s="29"/>
      <c r="CZX23" s="71"/>
      <c r="CZY23" s="29"/>
      <c r="CZZ23" s="71"/>
      <c r="DAA23" s="29"/>
      <c r="DAB23" s="71"/>
      <c r="DAC23" s="29"/>
      <c r="DAD23" s="71"/>
      <c r="DAE23" s="29"/>
      <c r="DAF23" s="71"/>
      <c r="DAG23" s="29"/>
      <c r="DAH23" s="71"/>
      <c r="DAI23" s="29"/>
      <c r="DAJ23" s="71"/>
      <c r="DAK23" s="29"/>
      <c r="DAL23" s="71"/>
      <c r="DAM23" s="29"/>
      <c r="DAN23" s="71"/>
      <c r="DAO23" s="29"/>
      <c r="DAP23" s="71"/>
      <c r="DAQ23" s="29"/>
      <c r="DAR23" s="71"/>
      <c r="DAS23" s="29"/>
      <c r="DAT23" s="71"/>
      <c r="DAU23" s="29"/>
      <c r="DAV23" s="71"/>
      <c r="DAW23" s="29"/>
      <c r="DAX23" s="71"/>
      <c r="DAY23" s="29"/>
      <c r="DAZ23" s="71"/>
      <c r="DBA23" s="29"/>
      <c r="DBB23" s="71"/>
      <c r="DBC23" s="29"/>
      <c r="DBD23" s="71"/>
      <c r="DBE23" s="29"/>
      <c r="DBF23" s="71"/>
      <c r="DBG23" s="29"/>
      <c r="DBH23" s="71"/>
      <c r="DBI23" s="29"/>
      <c r="DBJ23" s="71"/>
      <c r="DBK23" s="29"/>
      <c r="DBL23" s="71"/>
      <c r="DBM23" s="29"/>
      <c r="DBN23" s="71"/>
      <c r="DBO23" s="29"/>
      <c r="DBP23" s="71"/>
      <c r="DBQ23" s="29"/>
      <c r="DBR23" s="71"/>
      <c r="DBS23" s="29"/>
      <c r="DBT23" s="71"/>
      <c r="DBU23" s="29"/>
      <c r="DBV23" s="71"/>
      <c r="DBW23" s="29"/>
      <c r="DBX23" s="71"/>
      <c r="DBY23" s="29"/>
      <c r="DBZ23" s="71"/>
      <c r="DCA23" s="29"/>
      <c r="DCB23" s="71"/>
      <c r="DCC23" s="29"/>
      <c r="DCD23" s="71"/>
      <c r="DCE23" s="29"/>
      <c r="DCF23" s="71"/>
      <c r="DCG23" s="29"/>
      <c r="DCH23" s="71"/>
      <c r="DCI23" s="29"/>
      <c r="DCJ23" s="71"/>
      <c r="DCK23" s="29"/>
      <c r="DCL23" s="71"/>
      <c r="DCM23" s="29"/>
      <c r="DCN23" s="71"/>
      <c r="DCO23" s="29"/>
      <c r="DCP23" s="71"/>
      <c r="DCQ23" s="29"/>
      <c r="DCR23" s="71"/>
      <c r="DCS23" s="29"/>
      <c r="DCT23" s="71"/>
      <c r="DCU23" s="29"/>
      <c r="DCV23" s="71"/>
      <c r="DCW23" s="29"/>
      <c r="DCX23" s="71"/>
      <c r="DCY23" s="29"/>
      <c r="DCZ23" s="71"/>
      <c r="DDA23" s="29"/>
      <c r="DDB23" s="71"/>
      <c r="DDC23" s="29"/>
      <c r="DDD23" s="71"/>
      <c r="DDE23" s="29"/>
      <c r="DDF23" s="71"/>
      <c r="DDG23" s="29"/>
      <c r="DDH23" s="71"/>
      <c r="DDI23" s="29"/>
      <c r="DDJ23" s="71"/>
      <c r="DDK23" s="29"/>
      <c r="DDL23" s="71"/>
      <c r="DDM23" s="29"/>
      <c r="DDN23" s="71"/>
      <c r="DDO23" s="29"/>
      <c r="DDP23" s="71"/>
      <c r="DDQ23" s="29"/>
      <c r="DDR23" s="71"/>
      <c r="DDS23" s="29"/>
      <c r="DDT23" s="71"/>
      <c r="DDU23" s="29"/>
      <c r="DDV23" s="71"/>
      <c r="DDW23" s="29"/>
      <c r="DDX23" s="71"/>
      <c r="DDY23" s="29"/>
      <c r="DDZ23" s="71"/>
      <c r="DEA23" s="29"/>
      <c r="DEB23" s="71"/>
      <c r="DEC23" s="29"/>
      <c r="DED23" s="71"/>
      <c r="DEE23" s="29"/>
      <c r="DEF23" s="71"/>
      <c r="DEG23" s="29"/>
      <c r="DEH23" s="71"/>
      <c r="DEI23" s="29"/>
      <c r="DEJ23" s="71"/>
      <c r="DEK23" s="29"/>
      <c r="DEL23" s="71"/>
      <c r="DEM23" s="29"/>
      <c r="DEN23" s="71"/>
      <c r="DEO23" s="29"/>
      <c r="DEP23" s="71"/>
      <c r="DEQ23" s="29"/>
      <c r="DER23" s="71"/>
      <c r="DES23" s="29"/>
      <c r="DET23" s="71"/>
      <c r="DEU23" s="29"/>
      <c r="DEV23" s="71"/>
      <c r="DEW23" s="29"/>
      <c r="DEX23" s="71"/>
      <c r="DEY23" s="29"/>
      <c r="DEZ23" s="71"/>
      <c r="DFA23" s="29"/>
      <c r="DFB23" s="71"/>
      <c r="DFC23" s="29"/>
      <c r="DFD23" s="71"/>
      <c r="DFE23" s="29"/>
      <c r="DFF23" s="71"/>
      <c r="DFG23" s="29"/>
      <c r="DFH23" s="71"/>
      <c r="DFI23" s="29"/>
      <c r="DFJ23" s="71"/>
      <c r="DFK23" s="29"/>
      <c r="DFL23" s="71"/>
      <c r="DFM23" s="29"/>
      <c r="DFN23" s="71"/>
      <c r="DFO23" s="29"/>
      <c r="DFP23" s="71"/>
      <c r="DFQ23" s="29"/>
      <c r="DFR23" s="71"/>
      <c r="DFS23" s="29"/>
      <c r="DFT23" s="71"/>
      <c r="DFU23" s="29"/>
      <c r="DFV23" s="71"/>
      <c r="DFW23" s="29"/>
      <c r="DFX23" s="71"/>
      <c r="DFY23" s="29"/>
      <c r="DFZ23" s="71"/>
      <c r="DGA23" s="29"/>
      <c r="DGB23" s="71"/>
      <c r="DGC23" s="29"/>
      <c r="DGD23" s="71"/>
      <c r="DGE23" s="29"/>
      <c r="DGF23" s="71"/>
      <c r="DGG23" s="29"/>
      <c r="DGH23" s="71"/>
      <c r="DGI23" s="29"/>
      <c r="DGJ23" s="71"/>
      <c r="DGK23" s="29"/>
      <c r="DGL23" s="71"/>
      <c r="DGM23" s="29"/>
      <c r="DGN23" s="71"/>
      <c r="DGO23" s="29"/>
      <c r="DGP23" s="71"/>
      <c r="DGQ23" s="29"/>
      <c r="DGR23" s="71"/>
      <c r="DGS23" s="29"/>
      <c r="DGT23" s="71"/>
      <c r="DGU23" s="29"/>
      <c r="DGV23" s="71"/>
      <c r="DGW23" s="29"/>
      <c r="DGX23" s="71"/>
      <c r="DGY23" s="29"/>
      <c r="DGZ23" s="71"/>
      <c r="DHA23" s="29"/>
      <c r="DHB23" s="71"/>
      <c r="DHC23" s="29"/>
      <c r="DHD23" s="71"/>
      <c r="DHE23" s="29"/>
      <c r="DHF23" s="71"/>
      <c r="DHG23" s="29"/>
      <c r="DHH23" s="71"/>
      <c r="DHI23" s="29"/>
      <c r="DHJ23" s="71"/>
      <c r="DHK23" s="29"/>
      <c r="DHL23" s="71"/>
      <c r="DHM23" s="29"/>
      <c r="DHN23" s="71"/>
      <c r="DHO23" s="29"/>
      <c r="DHP23" s="71"/>
      <c r="DHQ23" s="29"/>
      <c r="DHR23" s="71"/>
      <c r="DHS23" s="29"/>
      <c r="DHT23" s="71"/>
      <c r="DHU23" s="29"/>
      <c r="DHV23" s="71"/>
      <c r="DHW23" s="29"/>
      <c r="DHX23" s="71"/>
      <c r="DHY23" s="29"/>
      <c r="DHZ23" s="71"/>
      <c r="DIA23" s="29"/>
      <c r="DIB23" s="71"/>
      <c r="DIC23" s="29"/>
      <c r="DID23" s="71"/>
      <c r="DIE23" s="29"/>
      <c r="DIF23" s="71"/>
      <c r="DIG23" s="29"/>
      <c r="DIH23" s="71"/>
      <c r="DII23" s="29"/>
      <c r="DIJ23" s="71"/>
      <c r="DIK23" s="29"/>
      <c r="DIL23" s="71"/>
      <c r="DIM23" s="29"/>
      <c r="DIN23" s="71"/>
      <c r="DIO23" s="29"/>
      <c r="DIP23" s="71"/>
      <c r="DIQ23" s="29"/>
      <c r="DIR23" s="71"/>
      <c r="DIS23" s="29"/>
      <c r="DIT23" s="71"/>
      <c r="DIU23" s="29"/>
      <c r="DIV23" s="71"/>
      <c r="DIW23" s="29"/>
      <c r="DIX23" s="71"/>
      <c r="DIY23" s="29"/>
      <c r="DIZ23" s="71"/>
      <c r="DJA23" s="29"/>
      <c r="DJB23" s="71"/>
      <c r="DJC23" s="29"/>
      <c r="DJD23" s="71"/>
      <c r="DJE23" s="29"/>
      <c r="DJF23" s="71"/>
      <c r="DJG23" s="29"/>
      <c r="DJH23" s="71"/>
      <c r="DJI23" s="29"/>
      <c r="DJJ23" s="71"/>
      <c r="DJK23" s="29"/>
      <c r="DJL23" s="71"/>
      <c r="DJM23" s="29"/>
      <c r="DJN23" s="71"/>
      <c r="DJO23" s="29"/>
      <c r="DJP23" s="71"/>
      <c r="DJQ23" s="29"/>
      <c r="DJR23" s="71"/>
      <c r="DJS23" s="29"/>
      <c r="DJT23" s="71"/>
      <c r="DJU23" s="29"/>
      <c r="DJV23" s="71"/>
      <c r="DJW23" s="29"/>
      <c r="DJX23" s="71"/>
      <c r="DJY23" s="29"/>
      <c r="DJZ23" s="71"/>
      <c r="DKA23" s="29"/>
      <c r="DKB23" s="71"/>
      <c r="DKC23" s="29"/>
      <c r="DKD23" s="71"/>
      <c r="DKE23" s="29"/>
      <c r="DKF23" s="71"/>
      <c r="DKG23" s="29"/>
      <c r="DKH23" s="71"/>
      <c r="DKI23" s="29"/>
      <c r="DKJ23" s="71"/>
      <c r="DKK23" s="29"/>
      <c r="DKL23" s="71"/>
      <c r="DKM23" s="29"/>
      <c r="DKN23" s="71"/>
      <c r="DKO23" s="29"/>
      <c r="DKP23" s="71"/>
      <c r="DKQ23" s="29"/>
      <c r="DKR23" s="71"/>
      <c r="DKS23" s="29"/>
      <c r="DKT23" s="71"/>
      <c r="DKU23" s="29"/>
      <c r="DKV23" s="71"/>
      <c r="DKW23" s="29"/>
      <c r="DKX23" s="71"/>
      <c r="DKY23" s="29"/>
      <c r="DKZ23" s="71"/>
      <c r="DLA23" s="29"/>
      <c r="DLB23" s="71"/>
      <c r="DLC23" s="29"/>
      <c r="DLD23" s="71"/>
      <c r="DLE23" s="29"/>
      <c r="DLF23" s="71"/>
      <c r="DLG23" s="29"/>
      <c r="DLH23" s="71"/>
      <c r="DLI23" s="29"/>
      <c r="DLJ23" s="71"/>
      <c r="DLK23" s="29"/>
      <c r="DLL23" s="71"/>
      <c r="DLM23" s="29"/>
      <c r="DLN23" s="71"/>
      <c r="DLO23" s="29"/>
      <c r="DLP23" s="71"/>
      <c r="DLQ23" s="29"/>
      <c r="DLR23" s="71"/>
      <c r="DLS23" s="29"/>
      <c r="DLT23" s="71"/>
      <c r="DLU23" s="29"/>
      <c r="DLV23" s="71"/>
      <c r="DLW23" s="29"/>
      <c r="DLX23" s="71"/>
      <c r="DLY23" s="29"/>
      <c r="DLZ23" s="71"/>
      <c r="DMA23" s="29"/>
      <c r="DMB23" s="71"/>
      <c r="DMC23" s="29"/>
      <c r="DMD23" s="71"/>
      <c r="DME23" s="29"/>
      <c r="DMF23" s="71"/>
      <c r="DMG23" s="29"/>
      <c r="DMH23" s="71"/>
      <c r="DMI23" s="29"/>
      <c r="DMJ23" s="71"/>
      <c r="DMK23" s="29"/>
      <c r="DML23" s="71"/>
      <c r="DMM23" s="29"/>
      <c r="DMN23" s="71"/>
      <c r="DMO23" s="29"/>
      <c r="DMP23" s="71"/>
      <c r="DMQ23" s="29"/>
      <c r="DMR23" s="71"/>
      <c r="DMS23" s="29"/>
      <c r="DMT23" s="71"/>
      <c r="DMU23" s="29"/>
      <c r="DMV23" s="71"/>
      <c r="DMW23" s="29"/>
      <c r="DMX23" s="71"/>
      <c r="DMY23" s="29"/>
      <c r="DMZ23" s="71"/>
      <c r="DNA23" s="29"/>
      <c r="DNB23" s="71"/>
      <c r="DNC23" s="29"/>
      <c r="DND23" s="71"/>
      <c r="DNE23" s="29"/>
      <c r="DNF23" s="71"/>
      <c r="DNG23" s="29"/>
      <c r="DNH23" s="71"/>
      <c r="DNI23" s="29"/>
      <c r="DNJ23" s="71"/>
      <c r="DNK23" s="29"/>
      <c r="DNL23" s="71"/>
      <c r="DNM23" s="29"/>
      <c r="DNN23" s="71"/>
      <c r="DNO23" s="29"/>
      <c r="DNP23" s="71"/>
      <c r="DNQ23" s="29"/>
      <c r="DNR23" s="71"/>
      <c r="DNS23" s="29"/>
      <c r="DNT23" s="71"/>
      <c r="DNU23" s="29"/>
      <c r="DNV23" s="71"/>
      <c r="DNW23" s="29"/>
      <c r="DNX23" s="71"/>
      <c r="DNY23" s="29"/>
      <c r="DNZ23" s="71"/>
      <c r="DOA23" s="29"/>
      <c r="DOB23" s="71"/>
      <c r="DOC23" s="29"/>
      <c r="DOD23" s="71"/>
      <c r="DOE23" s="29"/>
      <c r="DOF23" s="71"/>
      <c r="DOG23" s="29"/>
      <c r="DOH23" s="71"/>
      <c r="DOI23" s="29"/>
      <c r="DOJ23" s="71"/>
      <c r="DOK23" s="29"/>
      <c r="DOL23" s="71"/>
      <c r="DOM23" s="29"/>
      <c r="DON23" s="71"/>
      <c r="DOO23" s="29"/>
      <c r="DOP23" s="71"/>
      <c r="DOQ23" s="29"/>
      <c r="DOR23" s="71"/>
      <c r="DOS23" s="29"/>
      <c r="DOT23" s="71"/>
      <c r="DOU23" s="29"/>
      <c r="DOV23" s="71"/>
      <c r="DOW23" s="29"/>
      <c r="DOX23" s="71"/>
      <c r="DOY23" s="29"/>
      <c r="DOZ23" s="71"/>
      <c r="DPA23" s="29"/>
      <c r="DPB23" s="71"/>
      <c r="DPC23" s="29"/>
      <c r="DPD23" s="71"/>
      <c r="DPE23" s="29"/>
      <c r="DPF23" s="71"/>
      <c r="DPG23" s="29"/>
      <c r="DPH23" s="71"/>
      <c r="DPI23" s="29"/>
      <c r="DPJ23" s="71"/>
      <c r="DPK23" s="29"/>
      <c r="DPL23" s="71"/>
      <c r="DPM23" s="29"/>
      <c r="DPN23" s="71"/>
      <c r="DPO23" s="29"/>
      <c r="DPP23" s="71"/>
      <c r="DPQ23" s="29"/>
      <c r="DPR23" s="71"/>
      <c r="DPS23" s="29"/>
      <c r="DPT23" s="71"/>
      <c r="DPU23" s="29"/>
      <c r="DPV23" s="71"/>
      <c r="DPW23" s="29"/>
      <c r="DPX23" s="71"/>
      <c r="DPY23" s="29"/>
      <c r="DPZ23" s="71"/>
      <c r="DQA23" s="29"/>
      <c r="DQB23" s="71"/>
      <c r="DQC23" s="29"/>
      <c r="DQD23" s="71"/>
      <c r="DQE23" s="29"/>
      <c r="DQF23" s="71"/>
      <c r="DQG23" s="29"/>
      <c r="DQH23" s="71"/>
      <c r="DQI23" s="29"/>
      <c r="DQJ23" s="71"/>
      <c r="DQK23" s="29"/>
      <c r="DQL23" s="71"/>
      <c r="DQM23" s="29"/>
      <c r="DQN23" s="71"/>
      <c r="DQO23" s="29"/>
      <c r="DQP23" s="71"/>
      <c r="DQQ23" s="29"/>
      <c r="DQR23" s="71"/>
      <c r="DQS23" s="29"/>
      <c r="DQT23" s="71"/>
      <c r="DQU23" s="29"/>
      <c r="DQV23" s="71"/>
      <c r="DQW23" s="29"/>
      <c r="DQX23" s="71"/>
      <c r="DQY23" s="29"/>
      <c r="DQZ23" s="71"/>
      <c r="DRA23" s="29"/>
      <c r="DRB23" s="71"/>
      <c r="DRC23" s="29"/>
      <c r="DRD23" s="71"/>
      <c r="DRE23" s="29"/>
      <c r="DRF23" s="71"/>
      <c r="DRG23" s="29"/>
      <c r="DRH23" s="71"/>
      <c r="DRI23" s="29"/>
      <c r="DRJ23" s="71"/>
      <c r="DRK23" s="29"/>
      <c r="DRL23" s="71"/>
      <c r="DRM23" s="29"/>
      <c r="DRN23" s="71"/>
      <c r="DRO23" s="29"/>
      <c r="DRP23" s="71"/>
      <c r="DRQ23" s="29"/>
      <c r="DRR23" s="71"/>
      <c r="DRS23" s="29"/>
      <c r="DRT23" s="71"/>
      <c r="DRU23" s="29"/>
      <c r="DRV23" s="71"/>
      <c r="DRW23" s="29"/>
      <c r="DRX23" s="71"/>
      <c r="DRY23" s="29"/>
      <c r="DRZ23" s="71"/>
      <c r="DSA23" s="29"/>
      <c r="DSB23" s="71"/>
      <c r="DSC23" s="29"/>
      <c r="DSD23" s="71"/>
      <c r="DSE23" s="29"/>
      <c r="DSF23" s="71"/>
      <c r="DSG23" s="29"/>
      <c r="DSH23" s="71"/>
      <c r="DSI23" s="29"/>
      <c r="DSJ23" s="71"/>
      <c r="DSK23" s="29"/>
      <c r="DSL23" s="71"/>
      <c r="DSM23" s="29"/>
      <c r="DSN23" s="71"/>
      <c r="DSO23" s="29"/>
      <c r="DSP23" s="71"/>
      <c r="DSQ23" s="29"/>
      <c r="DSR23" s="71"/>
      <c r="DSS23" s="29"/>
      <c r="DST23" s="71"/>
      <c r="DSU23" s="29"/>
      <c r="DSV23" s="71"/>
      <c r="DSW23" s="29"/>
      <c r="DSX23" s="71"/>
      <c r="DSY23" s="29"/>
      <c r="DSZ23" s="71"/>
      <c r="DTA23" s="29"/>
      <c r="DTB23" s="71"/>
      <c r="DTC23" s="29"/>
      <c r="DTD23" s="71"/>
      <c r="DTE23" s="29"/>
      <c r="DTF23" s="71"/>
      <c r="DTG23" s="29"/>
      <c r="DTH23" s="71"/>
      <c r="DTI23" s="29"/>
      <c r="DTJ23" s="71"/>
      <c r="DTK23" s="29"/>
      <c r="DTL23" s="71"/>
      <c r="DTM23" s="29"/>
      <c r="DTN23" s="71"/>
      <c r="DTO23" s="29"/>
      <c r="DTP23" s="71"/>
      <c r="DTQ23" s="29"/>
      <c r="DTR23" s="71"/>
      <c r="DTS23" s="29"/>
      <c r="DTT23" s="71"/>
      <c r="DTU23" s="29"/>
      <c r="DTV23" s="71"/>
      <c r="DTW23" s="29"/>
      <c r="DTX23" s="71"/>
      <c r="DTY23" s="29"/>
      <c r="DTZ23" s="71"/>
      <c r="DUA23" s="29"/>
      <c r="DUB23" s="71"/>
      <c r="DUC23" s="29"/>
      <c r="DUD23" s="71"/>
      <c r="DUE23" s="29"/>
      <c r="DUF23" s="71"/>
      <c r="DUG23" s="29"/>
      <c r="DUH23" s="71"/>
      <c r="DUI23" s="29"/>
      <c r="DUJ23" s="71"/>
      <c r="DUK23" s="29"/>
      <c r="DUL23" s="71"/>
      <c r="DUM23" s="29"/>
      <c r="DUN23" s="71"/>
      <c r="DUO23" s="29"/>
      <c r="DUP23" s="71"/>
      <c r="DUQ23" s="29"/>
      <c r="DUR23" s="71"/>
      <c r="DUS23" s="29"/>
      <c r="DUT23" s="71"/>
      <c r="DUU23" s="29"/>
      <c r="DUV23" s="71"/>
      <c r="DUW23" s="29"/>
      <c r="DUX23" s="71"/>
      <c r="DUY23" s="29"/>
      <c r="DUZ23" s="71"/>
      <c r="DVA23" s="29"/>
      <c r="DVB23" s="71"/>
      <c r="DVC23" s="29"/>
      <c r="DVD23" s="71"/>
      <c r="DVE23" s="29"/>
      <c r="DVF23" s="71"/>
      <c r="DVG23" s="29"/>
      <c r="DVH23" s="71"/>
      <c r="DVI23" s="29"/>
      <c r="DVJ23" s="71"/>
      <c r="DVK23" s="29"/>
      <c r="DVL23" s="71"/>
      <c r="DVM23" s="29"/>
      <c r="DVN23" s="71"/>
      <c r="DVO23" s="29"/>
      <c r="DVP23" s="71"/>
      <c r="DVQ23" s="29"/>
      <c r="DVR23" s="71"/>
      <c r="DVS23" s="29"/>
      <c r="DVT23" s="71"/>
      <c r="DVU23" s="29"/>
      <c r="DVV23" s="71"/>
      <c r="DVW23" s="29"/>
      <c r="DVX23" s="71"/>
      <c r="DVY23" s="29"/>
      <c r="DVZ23" s="71"/>
      <c r="DWA23" s="29"/>
      <c r="DWB23" s="71"/>
      <c r="DWC23" s="29"/>
      <c r="DWD23" s="71"/>
      <c r="DWE23" s="29"/>
      <c r="DWF23" s="71"/>
      <c r="DWG23" s="29"/>
      <c r="DWH23" s="71"/>
      <c r="DWI23" s="29"/>
      <c r="DWJ23" s="71"/>
      <c r="DWK23" s="29"/>
      <c r="DWL23" s="71"/>
      <c r="DWM23" s="29"/>
      <c r="DWN23" s="71"/>
      <c r="DWO23" s="29"/>
      <c r="DWP23" s="71"/>
      <c r="DWQ23" s="29"/>
      <c r="DWR23" s="71"/>
      <c r="DWS23" s="29"/>
      <c r="DWT23" s="71"/>
      <c r="DWU23" s="29"/>
      <c r="DWV23" s="71"/>
      <c r="DWW23" s="29"/>
      <c r="DWX23" s="71"/>
      <c r="DWY23" s="29"/>
      <c r="DWZ23" s="71"/>
      <c r="DXA23" s="29"/>
      <c r="DXB23" s="71"/>
      <c r="DXC23" s="29"/>
      <c r="DXD23" s="71"/>
      <c r="DXE23" s="29"/>
      <c r="DXF23" s="71"/>
      <c r="DXG23" s="29"/>
      <c r="DXH23" s="71"/>
      <c r="DXI23" s="29"/>
      <c r="DXJ23" s="71"/>
      <c r="DXK23" s="29"/>
      <c r="DXL23" s="71"/>
      <c r="DXM23" s="29"/>
      <c r="DXN23" s="71"/>
      <c r="DXO23" s="29"/>
      <c r="DXP23" s="71"/>
      <c r="DXQ23" s="29"/>
      <c r="DXR23" s="71"/>
      <c r="DXS23" s="29"/>
      <c r="DXT23" s="71"/>
      <c r="DXU23" s="29"/>
      <c r="DXV23" s="71"/>
      <c r="DXW23" s="29"/>
      <c r="DXX23" s="71"/>
      <c r="DXY23" s="29"/>
      <c r="DXZ23" s="71"/>
      <c r="DYA23" s="29"/>
      <c r="DYB23" s="71"/>
      <c r="DYC23" s="29"/>
      <c r="DYD23" s="71"/>
      <c r="DYE23" s="29"/>
      <c r="DYF23" s="71"/>
      <c r="DYG23" s="29"/>
      <c r="DYH23" s="71"/>
      <c r="DYI23" s="29"/>
      <c r="DYJ23" s="71"/>
      <c r="DYK23" s="29"/>
      <c r="DYL23" s="71"/>
      <c r="DYM23" s="29"/>
      <c r="DYN23" s="71"/>
      <c r="DYO23" s="29"/>
      <c r="DYP23" s="71"/>
      <c r="DYQ23" s="29"/>
      <c r="DYR23" s="71"/>
      <c r="DYS23" s="29"/>
      <c r="DYT23" s="71"/>
      <c r="DYU23" s="29"/>
      <c r="DYV23" s="71"/>
      <c r="DYW23" s="29"/>
      <c r="DYX23" s="71"/>
      <c r="DYY23" s="29"/>
      <c r="DYZ23" s="71"/>
      <c r="DZA23" s="29"/>
      <c r="DZB23" s="71"/>
      <c r="DZC23" s="29"/>
      <c r="DZD23" s="71"/>
      <c r="DZE23" s="29"/>
      <c r="DZF23" s="71"/>
      <c r="DZG23" s="29"/>
      <c r="DZH23" s="71"/>
      <c r="DZI23" s="29"/>
      <c r="DZJ23" s="71"/>
      <c r="DZK23" s="29"/>
      <c r="DZL23" s="71"/>
      <c r="DZM23" s="29"/>
      <c r="DZN23" s="71"/>
      <c r="DZO23" s="29"/>
      <c r="DZP23" s="71"/>
      <c r="DZQ23" s="29"/>
      <c r="DZR23" s="71"/>
      <c r="DZS23" s="29"/>
      <c r="DZT23" s="71"/>
      <c r="DZU23" s="29"/>
      <c r="DZV23" s="71"/>
      <c r="DZW23" s="29"/>
      <c r="DZX23" s="71"/>
      <c r="DZY23" s="29"/>
      <c r="DZZ23" s="71"/>
      <c r="EAA23" s="29"/>
      <c r="EAB23" s="71"/>
      <c r="EAC23" s="29"/>
      <c r="EAD23" s="71"/>
      <c r="EAE23" s="29"/>
      <c r="EAF23" s="71"/>
      <c r="EAG23" s="29"/>
      <c r="EAH23" s="71"/>
      <c r="EAI23" s="29"/>
      <c r="EAJ23" s="71"/>
      <c r="EAK23" s="29"/>
      <c r="EAL23" s="71"/>
      <c r="EAM23" s="29"/>
      <c r="EAN23" s="71"/>
      <c r="EAO23" s="29"/>
      <c r="EAP23" s="71"/>
      <c r="EAQ23" s="29"/>
      <c r="EAR23" s="71"/>
      <c r="EAS23" s="29"/>
      <c r="EAT23" s="71"/>
      <c r="EAU23" s="29"/>
      <c r="EAV23" s="71"/>
      <c r="EAW23" s="29"/>
      <c r="EAX23" s="71"/>
      <c r="EAY23" s="29"/>
      <c r="EAZ23" s="71"/>
      <c r="EBA23" s="29"/>
      <c r="EBB23" s="71"/>
      <c r="EBC23" s="29"/>
      <c r="EBD23" s="71"/>
      <c r="EBE23" s="29"/>
      <c r="EBF23" s="71"/>
      <c r="EBG23" s="29"/>
      <c r="EBH23" s="71"/>
      <c r="EBI23" s="29"/>
      <c r="EBJ23" s="71"/>
      <c r="EBK23" s="29"/>
      <c r="EBL23" s="71"/>
      <c r="EBM23" s="29"/>
      <c r="EBN23" s="71"/>
      <c r="EBO23" s="29"/>
      <c r="EBP23" s="71"/>
      <c r="EBQ23" s="29"/>
      <c r="EBR23" s="71"/>
      <c r="EBS23" s="29"/>
      <c r="EBT23" s="71"/>
      <c r="EBU23" s="29"/>
      <c r="EBV23" s="71"/>
      <c r="EBW23" s="29"/>
      <c r="EBX23" s="71"/>
      <c r="EBY23" s="29"/>
      <c r="EBZ23" s="71"/>
      <c r="ECA23" s="29"/>
      <c r="ECB23" s="71"/>
      <c r="ECC23" s="29"/>
      <c r="ECD23" s="71"/>
      <c r="ECE23" s="29"/>
      <c r="ECF23" s="71"/>
      <c r="ECG23" s="29"/>
      <c r="ECH23" s="71"/>
      <c r="ECI23" s="29"/>
      <c r="ECJ23" s="71"/>
      <c r="ECK23" s="29"/>
      <c r="ECL23" s="71"/>
      <c r="ECM23" s="29"/>
      <c r="ECN23" s="71"/>
      <c r="ECO23" s="29"/>
      <c r="ECP23" s="71"/>
      <c r="ECQ23" s="29"/>
      <c r="ECR23" s="71"/>
      <c r="ECS23" s="29"/>
      <c r="ECT23" s="71"/>
      <c r="ECU23" s="29"/>
      <c r="ECV23" s="71"/>
      <c r="ECW23" s="29"/>
      <c r="ECX23" s="71"/>
      <c r="ECY23" s="29"/>
      <c r="ECZ23" s="71"/>
      <c r="EDA23" s="29"/>
      <c r="EDB23" s="71"/>
      <c r="EDC23" s="29"/>
      <c r="EDD23" s="71"/>
      <c r="EDE23" s="29"/>
      <c r="EDF23" s="71"/>
      <c r="EDG23" s="29"/>
      <c r="EDH23" s="71"/>
      <c r="EDI23" s="29"/>
      <c r="EDJ23" s="71"/>
      <c r="EDK23" s="29"/>
      <c r="EDL23" s="71"/>
      <c r="EDM23" s="29"/>
      <c r="EDN23" s="71"/>
      <c r="EDO23" s="29"/>
      <c r="EDP23" s="71"/>
      <c r="EDQ23" s="29"/>
      <c r="EDR23" s="71"/>
      <c r="EDS23" s="29"/>
      <c r="EDT23" s="71"/>
      <c r="EDU23" s="29"/>
      <c r="EDV23" s="71"/>
      <c r="EDW23" s="29"/>
      <c r="EDX23" s="71"/>
      <c r="EDY23" s="29"/>
      <c r="EDZ23" s="71"/>
      <c r="EEA23" s="29"/>
      <c r="EEB23" s="71"/>
      <c r="EEC23" s="29"/>
      <c r="EED23" s="71"/>
      <c r="EEE23" s="29"/>
      <c r="EEF23" s="71"/>
      <c r="EEG23" s="29"/>
      <c r="EEH23" s="71"/>
      <c r="EEI23" s="29"/>
      <c r="EEJ23" s="71"/>
      <c r="EEK23" s="29"/>
      <c r="EEL23" s="71"/>
      <c r="EEM23" s="29"/>
      <c r="EEN23" s="71"/>
      <c r="EEO23" s="29"/>
      <c r="EEP23" s="71"/>
      <c r="EEQ23" s="29"/>
      <c r="EER23" s="71"/>
      <c r="EES23" s="29"/>
      <c r="EET23" s="71"/>
      <c r="EEU23" s="29"/>
      <c r="EEV23" s="71"/>
      <c r="EEW23" s="29"/>
      <c r="EEX23" s="71"/>
      <c r="EEY23" s="29"/>
      <c r="EEZ23" s="71"/>
      <c r="EFA23" s="29"/>
      <c r="EFB23" s="71"/>
      <c r="EFC23" s="29"/>
      <c r="EFD23" s="71"/>
      <c r="EFE23" s="29"/>
      <c r="EFF23" s="71"/>
      <c r="EFG23" s="29"/>
      <c r="EFH23" s="71"/>
      <c r="EFI23" s="29"/>
      <c r="EFJ23" s="71"/>
      <c r="EFK23" s="29"/>
      <c r="EFL23" s="71"/>
      <c r="EFM23" s="29"/>
      <c r="EFN23" s="71"/>
      <c r="EFO23" s="29"/>
      <c r="EFP23" s="71"/>
      <c r="EFQ23" s="29"/>
      <c r="EFR23" s="71"/>
      <c r="EFS23" s="29"/>
      <c r="EFT23" s="71"/>
      <c r="EFU23" s="29"/>
      <c r="EFV23" s="71"/>
      <c r="EFW23" s="29"/>
      <c r="EFX23" s="71"/>
      <c r="EFY23" s="29"/>
      <c r="EFZ23" s="71"/>
      <c r="EGA23" s="29"/>
      <c r="EGB23" s="71"/>
      <c r="EGC23" s="29"/>
      <c r="EGD23" s="71"/>
      <c r="EGE23" s="29"/>
      <c r="EGF23" s="71"/>
      <c r="EGG23" s="29"/>
      <c r="EGH23" s="71"/>
      <c r="EGI23" s="29"/>
      <c r="EGJ23" s="71"/>
      <c r="EGK23" s="29"/>
      <c r="EGL23" s="71"/>
      <c r="EGM23" s="29"/>
      <c r="EGN23" s="71"/>
      <c r="EGO23" s="29"/>
      <c r="EGP23" s="71"/>
      <c r="EGQ23" s="29"/>
      <c r="EGR23" s="71"/>
      <c r="EGS23" s="29"/>
      <c r="EGT23" s="71"/>
      <c r="EGU23" s="29"/>
      <c r="EGV23" s="71"/>
      <c r="EGW23" s="29"/>
      <c r="EGX23" s="71"/>
      <c r="EGY23" s="29"/>
      <c r="EGZ23" s="71"/>
      <c r="EHA23" s="29"/>
      <c r="EHB23" s="71"/>
      <c r="EHC23" s="29"/>
      <c r="EHD23" s="71"/>
      <c r="EHE23" s="29"/>
      <c r="EHF23" s="71"/>
      <c r="EHG23" s="29"/>
      <c r="EHH23" s="71"/>
      <c r="EHI23" s="29"/>
      <c r="EHJ23" s="71"/>
      <c r="EHK23" s="29"/>
      <c r="EHL23" s="71"/>
      <c r="EHM23" s="29"/>
      <c r="EHN23" s="71"/>
      <c r="EHO23" s="29"/>
      <c r="EHP23" s="71"/>
      <c r="EHQ23" s="29"/>
      <c r="EHR23" s="71"/>
      <c r="EHS23" s="29"/>
      <c r="EHT23" s="71"/>
      <c r="EHU23" s="29"/>
      <c r="EHV23" s="71"/>
      <c r="EHW23" s="29"/>
      <c r="EHX23" s="71"/>
      <c r="EHY23" s="29"/>
      <c r="EHZ23" s="71"/>
      <c r="EIA23" s="29"/>
      <c r="EIB23" s="71"/>
      <c r="EIC23" s="29"/>
      <c r="EID23" s="71"/>
      <c r="EIE23" s="29"/>
      <c r="EIF23" s="71"/>
      <c r="EIG23" s="29"/>
      <c r="EIH23" s="71"/>
      <c r="EII23" s="29"/>
      <c r="EIJ23" s="71"/>
      <c r="EIK23" s="29"/>
      <c r="EIL23" s="71"/>
      <c r="EIM23" s="29"/>
      <c r="EIN23" s="71"/>
      <c r="EIO23" s="29"/>
      <c r="EIP23" s="71"/>
      <c r="EIQ23" s="29"/>
      <c r="EIR23" s="71"/>
      <c r="EIS23" s="29"/>
      <c r="EIT23" s="71"/>
      <c r="EIU23" s="29"/>
      <c r="EIV23" s="71"/>
      <c r="EIW23" s="29"/>
      <c r="EIX23" s="71"/>
      <c r="EIY23" s="29"/>
      <c r="EIZ23" s="71"/>
      <c r="EJA23" s="29"/>
      <c r="EJB23" s="71"/>
      <c r="EJC23" s="29"/>
      <c r="EJD23" s="71"/>
      <c r="EJE23" s="29"/>
      <c r="EJF23" s="71"/>
      <c r="EJG23" s="29"/>
      <c r="EJH23" s="71"/>
      <c r="EJI23" s="29"/>
      <c r="EJJ23" s="71"/>
      <c r="EJK23" s="29"/>
      <c r="EJL23" s="71"/>
      <c r="EJM23" s="29"/>
      <c r="EJN23" s="71"/>
      <c r="EJO23" s="29"/>
      <c r="EJP23" s="71"/>
      <c r="EJQ23" s="29"/>
      <c r="EJR23" s="71"/>
      <c r="EJS23" s="29"/>
      <c r="EJT23" s="71"/>
      <c r="EJU23" s="29"/>
      <c r="EJV23" s="71"/>
      <c r="EJW23" s="29"/>
      <c r="EJX23" s="71"/>
      <c r="EJY23" s="29"/>
      <c r="EJZ23" s="71"/>
      <c r="EKA23" s="29"/>
      <c r="EKB23" s="71"/>
      <c r="EKC23" s="29"/>
      <c r="EKD23" s="71"/>
      <c r="EKE23" s="29"/>
      <c r="EKF23" s="71"/>
      <c r="EKG23" s="29"/>
      <c r="EKH23" s="71"/>
      <c r="EKI23" s="29"/>
      <c r="EKJ23" s="71"/>
      <c r="EKK23" s="29"/>
      <c r="EKL23" s="71"/>
      <c r="EKM23" s="29"/>
      <c r="EKN23" s="71"/>
      <c r="EKO23" s="29"/>
      <c r="EKP23" s="71"/>
      <c r="EKQ23" s="29"/>
      <c r="EKR23" s="71"/>
      <c r="EKS23" s="29"/>
      <c r="EKT23" s="71"/>
      <c r="EKU23" s="29"/>
      <c r="EKV23" s="71"/>
      <c r="EKW23" s="29"/>
      <c r="EKX23" s="71"/>
      <c r="EKY23" s="29"/>
      <c r="EKZ23" s="71"/>
      <c r="ELA23" s="29"/>
      <c r="ELB23" s="71"/>
      <c r="ELC23" s="29"/>
      <c r="ELD23" s="71"/>
      <c r="ELE23" s="29"/>
      <c r="ELF23" s="71"/>
      <c r="ELG23" s="29"/>
      <c r="ELH23" s="71"/>
      <c r="ELI23" s="29"/>
      <c r="ELJ23" s="71"/>
      <c r="ELK23" s="29"/>
      <c r="ELL23" s="71"/>
      <c r="ELM23" s="29"/>
      <c r="ELN23" s="71"/>
      <c r="ELO23" s="29"/>
      <c r="ELP23" s="71"/>
      <c r="ELQ23" s="29"/>
      <c r="ELR23" s="71"/>
      <c r="ELS23" s="29"/>
      <c r="ELT23" s="71"/>
      <c r="ELU23" s="29"/>
      <c r="ELV23" s="71"/>
      <c r="ELW23" s="29"/>
      <c r="ELX23" s="71"/>
      <c r="ELY23" s="29"/>
      <c r="ELZ23" s="71"/>
      <c r="EMA23" s="29"/>
      <c r="EMB23" s="71"/>
      <c r="EMC23" s="29"/>
      <c r="EMD23" s="71"/>
      <c r="EME23" s="29"/>
      <c r="EMF23" s="71"/>
      <c r="EMG23" s="29"/>
      <c r="EMH23" s="71"/>
      <c r="EMI23" s="29"/>
      <c r="EMJ23" s="71"/>
      <c r="EMK23" s="29"/>
      <c r="EML23" s="71"/>
      <c r="EMM23" s="29"/>
      <c r="EMN23" s="71"/>
      <c r="EMO23" s="29"/>
      <c r="EMP23" s="71"/>
      <c r="EMQ23" s="29"/>
      <c r="EMR23" s="71"/>
      <c r="EMS23" s="29"/>
      <c r="EMT23" s="71"/>
      <c r="EMU23" s="29"/>
      <c r="EMV23" s="71"/>
      <c r="EMW23" s="29"/>
      <c r="EMX23" s="71"/>
      <c r="EMY23" s="29"/>
      <c r="EMZ23" s="71"/>
      <c r="ENA23" s="29"/>
      <c r="ENB23" s="71"/>
      <c r="ENC23" s="29"/>
      <c r="END23" s="71"/>
      <c r="ENE23" s="29"/>
      <c r="ENF23" s="71"/>
      <c r="ENG23" s="29"/>
      <c r="ENH23" s="71"/>
      <c r="ENI23" s="29"/>
      <c r="ENJ23" s="71"/>
      <c r="ENK23" s="29"/>
      <c r="ENL23" s="71"/>
      <c r="ENM23" s="29"/>
      <c r="ENN23" s="71"/>
      <c r="ENO23" s="29"/>
      <c r="ENP23" s="71"/>
      <c r="ENQ23" s="29"/>
      <c r="ENR23" s="71"/>
      <c r="ENS23" s="29"/>
      <c r="ENT23" s="71"/>
      <c r="ENU23" s="29"/>
      <c r="ENV23" s="71"/>
      <c r="ENW23" s="29"/>
      <c r="ENX23" s="71"/>
      <c r="ENY23" s="29"/>
      <c r="ENZ23" s="71"/>
      <c r="EOA23" s="29"/>
      <c r="EOB23" s="71"/>
      <c r="EOC23" s="29"/>
      <c r="EOD23" s="71"/>
      <c r="EOE23" s="29"/>
      <c r="EOF23" s="71"/>
      <c r="EOG23" s="29"/>
      <c r="EOH23" s="71"/>
      <c r="EOI23" s="29"/>
      <c r="EOJ23" s="71"/>
      <c r="EOK23" s="29"/>
      <c r="EOL23" s="71"/>
      <c r="EOM23" s="29"/>
      <c r="EON23" s="71"/>
      <c r="EOO23" s="29"/>
      <c r="EOP23" s="71"/>
      <c r="EOQ23" s="29"/>
      <c r="EOR23" s="71"/>
      <c r="EOS23" s="29"/>
      <c r="EOT23" s="71"/>
      <c r="EOU23" s="29"/>
      <c r="EOV23" s="71"/>
      <c r="EOW23" s="29"/>
      <c r="EOX23" s="71"/>
      <c r="EOY23" s="29"/>
      <c r="EOZ23" s="71"/>
      <c r="EPA23" s="29"/>
      <c r="EPB23" s="71"/>
      <c r="EPC23" s="29"/>
      <c r="EPD23" s="71"/>
      <c r="EPE23" s="29"/>
      <c r="EPF23" s="71"/>
      <c r="EPG23" s="29"/>
      <c r="EPH23" s="71"/>
      <c r="EPI23" s="29"/>
      <c r="EPJ23" s="71"/>
      <c r="EPK23" s="29"/>
      <c r="EPL23" s="71"/>
      <c r="EPM23" s="29"/>
      <c r="EPN23" s="71"/>
      <c r="EPO23" s="29"/>
      <c r="EPP23" s="71"/>
      <c r="EPQ23" s="29"/>
      <c r="EPR23" s="71"/>
      <c r="EPS23" s="29"/>
      <c r="EPT23" s="71"/>
      <c r="EPU23" s="29"/>
      <c r="EPV23" s="71"/>
      <c r="EPW23" s="29"/>
      <c r="EPX23" s="71"/>
      <c r="EPY23" s="29"/>
      <c r="EPZ23" s="71"/>
      <c r="EQA23" s="29"/>
      <c r="EQB23" s="71"/>
      <c r="EQC23" s="29"/>
      <c r="EQD23" s="71"/>
      <c r="EQE23" s="29"/>
      <c r="EQF23" s="71"/>
      <c r="EQG23" s="29"/>
      <c r="EQH23" s="71"/>
      <c r="EQI23" s="29"/>
      <c r="EQJ23" s="71"/>
      <c r="EQK23" s="29"/>
      <c r="EQL23" s="71"/>
      <c r="EQM23" s="29"/>
      <c r="EQN23" s="71"/>
      <c r="EQO23" s="29"/>
      <c r="EQP23" s="71"/>
      <c r="EQQ23" s="29"/>
      <c r="EQR23" s="71"/>
      <c r="EQS23" s="29"/>
      <c r="EQT23" s="71"/>
      <c r="EQU23" s="29"/>
      <c r="EQV23" s="71"/>
      <c r="EQW23" s="29"/>
      <c r="EQX23" s="71"/>
      <c r="EQY23" s="29"/>
      <c r="EQZ23" s="71"/>
      <c r="ERA23" s="29"/>
      <c r="ERB23" s="71"/>
      <c r="ERC23" s="29"/>
      <c r="ERD23" s="71"/>
      <c r="ERE23" s="29"/>
      <c r="ERF23" s="71"/>
      <c r="ERG23" s="29"/>
      <c r="ERH23" s="71"/>
      <c r="ERI23" s="29"/>
      <c r="ERJ23" s="71"/>
      <c r="ERK23" s="29"/>
      <c r="ERL23" s="71"/>
      <c r="ERM23" s="29"/>
      <c r="ERN23" s="71"/>
      <c r="ERO23" s="29"/>
      <c r="ERP23" s="71"/>
      <c r="ERQ23" s="29"/>
      <c r="ERR23" s="71"/>
      <c r="ERS23" s="29"/>
      <c r="ERT23" s="71"/>
      <c r="ERU23" s="29"/>
      <c r="ERV23" s="71"/>
      <c r="ERW23" s="29"/>
      <c r="ERX23" s="71"/>
      <c r="ERY23" s="29"/>
      <c r="ERZ23" s="71"/>
      <c r="ESA23" s="29"/>
      <c r="ESB23" s="71"/>
      <c r="ESC23" s="29"/>
      <c r="ESD23" s="71"/>
      <c r="ESE23" s="29"/>
      <c r="ESF23" s="71"/>
      <c r="ESG23" s="29"/>
      <c r="ESH23" s="71"/>
      <c r="ESI23" s="29"/>
      <c r="ESJ23" s="71"/>
      <c r="ESK23" s="29"/>
      <c r="ESL23" s="71"/>
      <c r="ESM23" s="29"/>
      <c r="ESN23" s="71"/>
      <c r="ESO23" s="29"/>
      <c r="ESP23" s="71"/>
      <c r="ESQ23" s="29"/>
      <c r="ESR23" s="71"/>
      <c r="ESS23" s="29"/>
      <c r="EST23" s="71"/>
      <c r="ESU23" s="29"/>
      <c r="ESV23" s="71"/>
      <c r="ESW23" s="29"/>
      <c r="ESX23" s="71"/>
      <c r="ESY23" s="29"/>
      <c r="ESZ23" s="71"/>
      <c r="ETA23" s="29"/>
      <c r="ETB23" s="71"/>
      <c r="ETC23" s="29"/>
      <c r="ETD23" s="71"/>
      <c r="ETE23" s="29"/>
      <c r="ETF23" s="71"/>
      <c r="ETG23" s="29"/>
      <c r="ETH23" s="71"/>
      <c r="ETI23" s="29"/>
      <c r="ETJ23" s="71"/>
      <c r="ETK23" s="29"/>
      <c r="ETL23" s="71"/>
      <c r="ETM23" s="29"/>
      <c r="ETN23" s="71"/>
      <c r="ETO23" s="29"/>
      <c r="ETP23" s="71"/>
      <c r="ETQ23" s="29"/>
      <c r="ETR23" s="71"/>
      <c r="ETS23" s="29"/>
      <c r="ETT23" s="71"/>
      <c r="ETU23" s="29"/>
      <c r="ETV23" s="71"/>
      <c r="ETW23" s="29"/>
      <c r="ETX23" s="71"/>
      <c r="ETY23" s="29"/>
      <c r="ETZ23" s="71"/>
      <c r="EUA23" s="29"/>
      <c r="EUB23" s="71"/>
      <c r="EUC23" s="29"/>
      <c r="EUD23" s="71"/>
      <c r="EUE23" s="29"/>
      <c r="EUF23" s="71"/>
      <c r="EUG23" s="29"/>
      <c r="EUH23" s="71"/>
      <c r="EUI23" s="29"/>
      <c r="EUJ23" s="71"/>
      <c r="EUK23" s="29"/>
      <c r="EUL23" s="71"/>
      <c r="EUM23" s="29"/>
      <c r="EUN23" s="71"/>
      <c r="EUO23" s="29"/>
      <c r="EUP23" s="71"/>
      <c r="EUQ23" s="29"/>
      <c r="EUR23" s="71"/>
      <c r="EUS23" s="29"/>
      <c r="EUT23" s="71"/>
      <c r="EUU23" s="29"/>
      <c r="EUV23" s="71"/>
      <c r="EUW23" s="29"/>
      <c r="EUX23" s="71"/>
      <c r="EUY23" s="29"/>
      <c r="EUZ23" s="71"/>
      <c r="EVA23" s="29"/>
      <c r="EVB23" s="71"/>
      <c r="EVC23" s="29"/>
      <c r="EVD23" s="71"/>
      <c r="EVE23" s="29"/>
      <c r="EVF23" s="71"/>
      <c r="EVG23" s="29"/>
      <c r="EVH23" s="71"/>
      <c r="EVI23" s="29"/>
      <c r="EVJ23" s="71"/>
      <c r="EVK23" s="29"/>
      <c r="EVL23" s="71"/>
      <c r="EVM23" s="29"/>
      <c r="EVN23" s="71"/>
      <c r="EVO23" s="29"/>
      <c r="EVP23" s="71"/>
      <c r="EVQ23" s="29"/>
      <c r="EVR23" s="71"/>
      <c r="EVS23" s="29"/>
      <c r="EVT23" s="71"/>
      <c r="EVU23" s="29"/>
      <c r="EVV23" s="71"/>
      <c r="EVW23" s="29"/>
      <c r="EVX23" s="71"/>
      <c r="EVY23" s="29"/>
      <c r="EVZ23" s="71"/>
      <c r="EWA23" s="29"/>
      <c r="EWB23" s="71"/>
      <c r="EWC23" s="29"/>
      <c r="EWD23" s="71"/>
      <c r="EWE23" s="29"/>
      <c r="EWF23" s="71"/>
      <c r="EWG23" s="29"/>
      <c r="EWH23" s="71"/>
      <c r="EWI23" s="29"/>
      <c r="EWJ23" s="71"/>
      <c r="EWK23" s="29"/>
      <c r="EWL23" s="71"/>
      <c r="EWM23" s="29"/>
      <c r="EWN23" s="71"/>
      <c r="EWO23" s="29"/>
      <c r="EWP23" s="71"/>
      <c r="EWQ23" s="29"/>
      <c r="EWR23" s="71"/>
      <c r="EWS23" s="29"/>
      <c r="EWT23" s="71"/>
      <c r="EWU23" s="29"/>
      <c r="EWV23" s="71"/>
      <c r="EWW23" s="29"/>
      <c r="EWX23" s="71"/>
      <c r="EWY23" s="29"/>
      <c r="EWZ23" s="71"/>
      <c r="EXA23" s="29"/>
      <c r="EXB23" s="71"/>
      <c r="EXC23" s="29"/>
      <c r="EXD23" s="71"/>
      <c r="EXE23" s="29"/>
      <c r="EXF23" s="71"/>
      <c r="EXG23" s="29"/>
      <c r="EXH23" s="71"/>
      <c r="EXI23" s="29"/>
      <c r="EXJ23" s="71"/>
      <c r="EXK23" s="29"/>
      <c r="EXL23" s="71"/>
      <c r="EXM23" s="29"/>
      <c r="EXN23" s="71"/>
      <c r="EXO23" s="29"/>
      <c r="EXP23" s="71"/>
      <c r="EXQ23" s="29"/>
      <c r="EXR23" s="71"/>
      <c r="EXS23" s="29"/>
      <c r="EXT23" s="71"/>
      <c r="EXU23" s="29"/>
      <c r="EXV23" s="71"/>
      <c r="EXW23" s="29"/>
      <c r="EXX23" s="71"/>
      <c r="EXY23" s="29"/>
      <c r="EXZ23" s="71"/>
      <c r="EYA23" s="29"/>
      <c r="EYB23" s="71"/>
      <c r="EYC23" s="29"/>
      <c r="EYD23" s="71"/>
      <c r="EYE23" s="29"/>
      <c r="EYF23" s="71"/>
      <c r="EYG23" s="29"/>
      <c r="EYH23" s="71"/>
      <c r="EYI23" s="29"/>
      <c r="EYJ23" s="71"/>
      <c r="EYK23" s="29"/>
      <c r="EYL23" s="71"/>
      <c r="EYM23" s="29"/>
      <c r="EYN23" s="71"/>
      <c r="EYO23" s="29"/>
      <c r="EYP23" s="71"/>
      <c r="EYQ23" s="29"/>
      <c r="EYR23" s="71"/>
      <c r="EYS23" s="29"/>
      <c r="EYT23" s="71"/>
      <c r="EYU23" s="29"/>
      <c r="EYV23" s="71"/>
      <c r="EYW23" s="29"/>
      <c r="EYX23" s="71"/>
      <c r="EYY23" s="29"/>
      <c r="EYZ23" s="71"/>
      <c r="EZA23" s="29"/>
      <c r="EZB23" s="71"/>
      <c r="EZC23" s="29"/>
      <c r="EZD23" s="71"/>
      <c r="EZE23" s="29"/>
      <c r="EZF23" s="71"/>
      <c r="EZG23" s="29"/>
      <c r="EZH23" s="71"/>
      <c r="EZI23" s="29"/>
      <c r="EZJ23" s="71"/>
      <c r="EZK23" s="29"/>
      <c r="EZL23" s="71"/>
      <c r="EZM23" s="29"/>
      <c r="EZN23" s="71"/>
      <c r="EZO23" s="29"/>
      <c r="EZP23" s="71"/>
      <c r="EZQ23" s="29"/>
      <c r="EZR23" s="71"/>
      <c r="EZS23" s="29"/>
      <c r="EZT23" s="71"/>
      <c r="EZU23" s="29"/>
      <c r="EZV23" s="71"/>
      <c r="EZW23" s="29"/>
      <c r="EZX23" s="71"/>
      <c r="EZY23" s="29"/>
      <c r="EZZ23" s="71"/>
      <c r="FAA23" s="29"/>
      <c r="FAB23" s="71"/>
      <c r="FAC23" s="29"/>
      <c r="FAD23" s="71"/>
      <c r="FAE23" s="29"/>
      <c r="FAF23" s="71"/>
      <c r="FAG23" s="29"/>
      <c r="FAH23" s="71"/>
      <c r="FAI23" s="29"/>
      <c r="FAJ23" s="71"/>
      <c r="FAK23" s="29"/>
      <c r="FAL23" s="71"/>
      <c r="FAM23" s="29"/>
      <c r="FAN23" s="71"/>
      <c r="FAO23" s="29"/>
      <c r="FAP23" s="71"/>
      <c r="FAQ23" s="29"/>
      <c r="FAR23" s="71"/>
      <c r="FAS23" s="29"/>
      <c r="FAT23" s="71"/>
      <c r="FAU23" s="29"/>
      <c r="FAV23" s="71"/>
      <c r="FAW23" s="29"/>
      <c r="FAX23" s="71"/>
      <c r="FAY23" s="29"/>
      <c r="FAZ23" s="71"/>
      <c r="FBA23" s="29"/>
      <c r="FBB23" s="71"/>
      <c r="FBC23" s="29"/>
      <c r="FBD23" s="71"/>
      <c r="FBE23" s="29"/>
      <c r="FBF23" s="71"/>
      <c r="FBG23" s="29"/>
      <c r="FBH23" s="71"/>
      <c r="FBI23" s="29"/>
      <c r="FBJ23" s="71"/>
      <c r="FBK23" s="29"/>
      <c r="FBL23" s="71"/>
      <c r="FBM23" s="29"/>
      <c r="FBN23" s="71"/>
      <c r="FBO23" s="29"/>
      <c r="FBP23" s="71"/>
      <c r="FBQ23" s="29"/>
      <c r="FBR23" s="71"/>
      <c r="FBS23" s="29"/>
      <c r="FBT23" s="71"/>
      <c r="FBU23" s="29"/>
      <c r="FBV23" s="71"/>
      <c r="FBW23" s="29"/>
      <c r="FBX23" s="71"/>
      <c r="FBY23" s="29"/>
      <c r="FBZ23" s="71"/>
      <c r="FCA23" s="29"/>
      <c r="FCB23" s="71"/>
      <c r="FCC23" s="29"/>
      <c r="FCD23" s="71"/>
      <c r="FCE23" s="29"/>
      <c r="FCF23" s="71"/>
      <c r="FCG23" s="29"/>
      <c r="FCH23" s="71"/>
      <c r="FCI23" s="29"/>
      <c r="FCJ23" s="71"/>
      <c r="FCK23" s="29"/>
      <c r="FCL23" s="71"/>
      <c r="FCM23" s="29"/>
      <c r="FCN23" s="71"/>
      <c r="FCO23" s="29"/>
      <c r="FCP23" s="71"/>
      <c r="FCQ23" s="29"/>
      <c r="FCR23" s="71"/>
      <c r="FCS23" s="29"/>
      <c r="FCT23" s="71"/>
      <c r="FCU23" s="29"/>
      <c r="FCV23" s="71"/>
      <c r="FCW23" s="29"/>
      <c r="FCX23" s="71"/>
      <c r="FCY23" s="29"/>
      <c r="FCZ23" s="71"/>
      <c r="FDA23" s="29"/>
      <c r="FDB23" s="71"/>
      <c r="FDC23" s="29"/>
      <c r="FDD23" s="71"/>
      <c r="FDE23" s="29"/>
      <c r="FDF23" s="71"/>
      <c r="FDG23" s="29"/>
      <c r="FDH23" s="71"/>
      <c r="FDI23" s="29"/>
      <c r="FDJ23" s="71"/>
      <c r="FDK23" s="29"/>
      <c r="FDL23" s="71"/>
      <c r="FDM23" s="29"/>
      <c r="FDN23" s="71"/>
      <c r="FDO23" s="29"/>
      <c r="FDP23" s="71"/>
      <c r="FDQ23" s="29"/>
      <c r="FDR23" s="71"/>
      <c r="FDS23" s="29"/>
      <c r="FDT23" s="71"/>
      <c r="FDU23" s="29"/>
      <c r="FDV23" s="71"/>
      <c r="FDW23" s="29"/>
      <c r="FDX23" s="71"/>
      <c r="FDY23" s="29"/>
      <c r="FDZ23" s="71"/>
      <c r="FEA23" s="29"/>
      <c r="FEB23" s="71"/>
      <c r="FEC23" s="29"/>
      <c r="FED23" s="71"/>
      <c r="FEE23" s="29"/>
      <c r="FEF23" s="71"/>
      <c r="FEG23" s="29"/>
      <c r="FEH23" s="71"/>
      <c r="FEI23" s="29"/>
      <c r="FEJ23" s="71"/>
      <c r="FEK23" s="29"/>
      <c r="FEL23" s="71"/>
      <c r="FEM23" s="29"/>
      <c r="FEN23" s="71"/>
      <c r="FEO23" s="29"/>
      <c r="FEP23" s="71"/>
      <c r="FEQ23" s="29"/>
      <c r="FER23" s="71"/>
      <c r="FES23" s="29"/>
      <c r="FET23" s="71"/>
      <c r="FEU23" s="29"/>
      <c r="FEV23" s="71"/>
      <c r="FEW23" s="29"/>
      <c r="FEX23" s="71"/>
      <c r="FEY23" s="29"/>
      <c r="FEZ23" s="71"/>
      <c r="FFA23" s="29"/>
      <c r="FFB23" s="71"/>
      <c r="FFC23" s="29"/>
      <c r="FFD23" s="71"/>
      <c r="FFE23" s="29"/>
      <c r="FFF23" s="71"/>
      <c r="FFG23" s="29"/>
      <c r="FFH23" s="71"/>
      <c r="FFI23" s="29"/>
      <c r="FFJ23" s="71"/>
      <c r="FFK23" s="29"/>
      <c r="FFL23" s="71"/>
      <c r="FFM23" s="29"/>
      <c r="FFN23" s="71"/>
      <c r="FFO23" s="29"/>
      <c r="FFP23" s="71"/>
      <c r="FFQ23" s="29"/>
      <c r="FFR23" s="71"/>
      <c r="FFS23" s="29"/>
      <c r="FFT23" s="71"/>
      <c r="FFU23" s="29"/>
      <c r="FFV23" s="71"/>
      <c r="FFW23" s="29"/>
      <c r="FFX23" s="71"/>
      <c r="FFY23" s="29"/>
      <c r="FFZ23" s="71"/>
      <c r="FGA23" s="29"/>
      <c r="FGB23" s="71"/>
      <c r="FGC23" s="29"/>
      <c r="FGD23" s="71"/>
      <c r="FGE23" s="29"/>
      <c r="FGF23" s="71"/>
      <c r="FGG23" s="29"/>
      <c r="FGH23" s="71"/>
      <c r="FGI23" s="29"/>
      <c r="FGJ23" s="71"/>
      <c r="FGK23" s="29"/>
      <c r="FGL23" s="71"/>
      <c r="FGM23" s="29"/>
      <c r="FGN23" s="71"/>
      <c r="FGO23" s="29"/>
      <c r="FGP23" s="71"/>
      <c r="FGQ23" s="29"/>
      <c r="FGR23" s="71"/>
      <c r="FGS23" s="29"/>
      <c r="FGT23" s="71"/>
      <c r="FGU23" s="29"/>
      <c r="FGV23" s="71"/>
      <c r="FGW23" s="29"/>
      <c r="FGX23" s="71"/>
      <c r="FGY23" s="29"/>
      <c r="FGZ23" s="71"/>
      <c r="FHA23" s="29"/>
      <c r="FHB23" s="71"/>
      <c r="FHC23" s="29"/>
      <c r="FHD23" s="71"/>
      <c r="FHE23" s="29"/>
      <c r="FHF23" s="71"/>
      <c r="FHG23" s="29"/>
      <c r="FHH23" s="71"/>
      <c r="FHI23" s="29"/>
      <c r="FHJ23" s="71"/>
      <c r="FHK23" s="29"/>
      <c r="FHL23" s="71"/>
      <c r="FHM23" s="29"/>
      <c r="FHN23" s="71"/>
      <c r="FHO23" s="29"/>
      <c r="FHP23" s="71"/>
      <c r="FHQ23" s="29"/>
      <c r="FHR23" s="71"/>
      <c r="FHS23" s="29"/>
      <c r="FHT23" s="71"/>
      <c r="FHU23" s="29"/>
      <c r="FHV23" s="71"/>
      <c r="FHW23" s="29"/>
      <c r="FHX23" s="71"/>
      <c r="FHY23" s="29"/>
      <c r="FHZ23" s="71"/>
      <c r="FIA23" s="29"/>
      <c r="FIB23" s="71"/>
      <c r="FIC23" s="29"/>
      <c r="FID23" s="71"/>
      <c r="FIE23" s="29"/>
      <c r="FIF23" s="71"/>
      <c r="FIG23" s="29"/>
      <c r="FIH23" s="71"/>
      <c r="FII23" s="29"/>
      <c r="FIJ23" s="71"/>
      <c r="FIK23" s="29"/>
      <c r="FIL23" s="71"/>
      <c r="FIM23" s="29"/>
      <c r="FIN23" s="71"/>
      <c r="FIO23" s="29"/>
      <c r="FIP23" s="71"/>
      <c r="FIQ23" s="29"/>
      <c r="FIR23" s="71"/>
      <c r="FIS23" s="29"/>
      <c r="FIT23" s="71"/>
      <c r="FIU23" s="29"/>
      <c r="FIV23" s="71"/>
      <c r="FIW23" s="29"/>
      <c r="FIX23" s="71"/>
      <c r="FIY23" s="29"/>
      <c r="FIZ23" s="71"/>
      <c r="FJA23" s="29"/>
      <c r="FJB23" s="71"/>
      <c r="FJC23" s="29"/>
      <c r="FJD23" s="71"/>
      <c r="FJE23" s="29"/>
      <c r="FJF23" s="71"/>
      <c r="FJG23" s="29"/>
      <c r="FJH23" s="71"/>
      <c r="FJI23" s="29"/>
      <c r="FJJ23" s="71"/>
      <c r="FJK23" s="29"/>
      <c r="FJL23" s="71"/>
      <c r="FJM23" s="29"/>
      <c r="FJN23" s="71"/>
      <c r="FJO23" s="29"/>
      <c r="FJP23" s="71"/>
      <c r="FJQ23" s="29"/>
      <c r="FJR23" s="71"/>
      <c r="FJS23" s="29"/>
      <c r="FJT23" s="71"/>
      <c r="FJU23" s="29"/>
      <c r="FJV23" s="71"/>
      <c r="FJW23" s="29"/>
      <c r="FJX23" s="71"/>
      <c r="FJY23" s="29"/>
      <c r="FJZ23" s="71"/>
      <c r="FKA23" s="29"/>
      <c r="FKB23" s="71"/>
      <c r="FKC23" s="29"/>
      <c r="FKD23" s="71"/>
      <c r="FKE23" s="29"/>
      <c r="FKF23" s="71"/>
      <c r="FKG23" s="29"/>
      <c r="FKH23" s="71"/>
      <c r="FKI23" s="29"/>
      <c r="FKJ23" s="71"/>
      <c r="FKK23" s="29"/>
      <c r="FKL23" s="71"/>
      <c r="FKM23" s="29"/>
      <c r="FKN23" s="71"/>
      <c r="FKO23" s="29"/>
      <c r="FKP23" s="71"/>
      <c r="FKQ23" s="29"/>
      <c r="FKR23" s="71"/>
      <c r="FKS23" s="29"/>
      <c r="FKT23" s="71"/>
      <c r="FKU23" s="29"/>
      <c r="FKV23" s="71"/>
      <c r="FKW23" s="29"/>
      <c r="FKX23" s="71"/>
      <c r="FKY23" s="29"/>
      <c r="FKZ23" s="71"/>
      <c r="FLA23" s="29"/>
      <c r="FLB23" s="71"/>
      <c r="FLC23" s="29"/>
      <c r="FLD23" s="71"/>
      <c r="FLE23" s="29"/>
      <c r="FLF23" s="71"/>
      <c r="FLG23" s="29"/>
      <c r="FLH23" s="71"/>
      <c r="FLI23" s="29"/>
      <c r="FLJ23" s="71"/>
      <c r="FLK23" s="29"/>
      <c r="FLL23" s="71"/>
      <c r="FLM23" s="29"/>
      <c r="FLN23" s="71"/>
      <c r="FLO23" s="29"/>
      <c r="FLP23" s="71"/>
      <c r="FLQ23" s="29"/>
      <c r="FLR23" s="71"/>
      <c r="FLS23" s="29"/>
      <c r="FLT23" s="71"/>
      <c r="FLU23" s="29"/>
      <c r="FLV23" s="71"/>
      <c r="FLW23" s="29"/>
      <c r="FLX23" s="71"/>
      <c r="FLY23" s="29"/>
      <c r="FLZ23" s="71"/>
      <c r="FMA23" s="29"/>
      <c r="FMB23" s="71"/>
      <c r="FMC23" s="29"/>
      <c r="FMD23" s="71"/>
      <c r="FME23" s="29"/>
      <c r="FMF23" s="71"/>
      <c r="FMG23" s="29"/>
      <c r="FMH23" s="71"/>
      <c r="FMI23" s="29"/>
      <c r="FMJ23" s="71"/>
      <c r="FMK23" s="29"/>
      <c r="FML23" s="71"/>
      <c r="FMM23" s="29"/>
      <c r="FMN23" s="71"/>
      <c r="FMO23" s="29"/>
      <c r="FMP23" s="71"/>
      <c r="FMQ23" s="29"/>
      <c r="FMR23" s="71"/>
      <c r="FMS23" s="29"/>
      <c r="FMT23" s="71"/>
      <c r="FMU23" s="29"/>
      <c r="FMV23" s="71"/>
      <c r="FMW23" s="29"/>
      <c r="FMX23" s="71"/>
      <c r="FMY23" s="29"/>
      <c r="FMZ23" s="71"/>
      <c r="FNA23" s="29"/>
      <c r="FNB23" s="71"/>
      <c r="FNC23" s="29"/>
      <c r="FND23" s="71"/>
      <c r="FNE23" s="29"/>
      <c r="FNF23" s="71"/>
      <c r="FNG23" s="29"/>
      <c r="FNH23" s="71"/>
      <c r="FNI23" s="29"/>
      <c r="FNJ23" s="71"/>
      <c r="FNK23" s="29"/>
      <c r="FNL23" s="71"/>
      <c r="FNM23" s="29"/>
      <c r="FNN23" s="71"/>
      <c r="FNO23" s="29"/>
      <c r="FNP23" s="71"/>
      <c r="FNQ23" s="29"/>
      <c r="FNR23" s="71"/>
      <c r="FNS23" s="29"/>
      <c r="FNT23" s="71"/>
      <c r="FNU23" s="29"/>
      <c r="FNV23" s="71"/>
      <c r="FNW23" s="29"/>
      <c r="FNX23" s="71"/>
      <c r="FNY23" s="29"/>
      <c r="FNZ23" s="71"/>
      <c r="FOA23" s="29"/>
      <c r="FOB23" s="71"/>
      <c r="FOC23" s="29"/>
      <c r="FOD23" s="71"/>
      <c r="FOE23" s="29"/>
      <c r="FOF23" s="71"/>
      <c r="FOG23" s="29"/>
      <c r="FOH23" s="71"/>
      <c r="FOI23" s="29"/>
      <c r="FOJ23" s="71"/>
      <c r="FOK23" s="29"/>
      <c r="FOL23" s="71"/>
      <c r="FOM23" s="29"/>
      <c r="FON23" s="71"/>
      <c r="FOO23" s="29"/>
      <c r="FOP23" s="71"/>
      <c r="FOQ23" s="29"/>
      <c r="FOR23" s="71"/>
      <c r="FOS23" s="29"/>
      <c r="FOT23" s="71"/>
      <c r="FOU23" s="29"/>
      <c r="FOV23" s="71"/>
      <c r="FOW23" s="29"/>
      <c r="FOX23" s="71"/>
      <c r="FOY23" s="29"/>
      <c r="FOZ23" s="71"/>
      <c r="FPA23" s="29"/>
      <c r="FPB23" s="71"/>
      <c r="FPC23" s="29"/>
      <c r="FPD23" s="71"/>
      <c r="FPE23" s="29"/>
      <c r="FPF23" s="71"/>
      <c r="FPG23" s="29"/>
      <c r="FPH23" s="71"/>
      <c r="FPI23" s="29"/>
      <c r="FPJ23" s="71"/>
      <c r="FPK23" s="29"/>
      <c r="FPL23" s="71"/>
      <c r="FPM23" s="29"/>
      <c r="FPN23" s="71"/>
      <c r="FPO23" s="29"/>
      <c r="FPP23" s="71"/>
      <c r="FPQ23" s="29"/>
      <c r="FPR23" s="71"/>
      <c r="FPS23" s="29"/>
      <c r="FPT23" s="71"/>
      <c r="FPU23" s="29"/>
      <c r="FPV23" s="71"/>
      <c r="FPW23" s="29"/>
      <c r="FPX23" s="71"/>
      <c r="FPY23" s="29"/>
      <c r="FPZ23" s="71"/>
      <c r="FQA23" s="29"/>
      <c r="FQB23" s="71"/>
      <c r="FQC23" s="29"/>
      <c r="FQD23" s="71"/>
      <c r="FQE23" s="29"/>
      <c r="FQF23" s="71"/>
      <c r="FQG23" s="29"/>
      <c r="FQH23" s="71"/>
      <c r="FQI23" s="29"/>
      <c r="FQJ23" s="71"/>
      <c r="FQK23" s="29"/>
      <c r="FQL23" s="71"/>
      <c r="FQM23" s="29"/>
      <c r="FQN23" s="71"/>
      <c r="FQO23" s="29"/>
      <c r="FQP23" s="71"/>
      <c r="FQQ23" s="29"/>
      <c r="FQR23" s="71"/>
      <c r="FQS23" s="29"/>
      <c r="FQT23" s="71"/>
      <c r="FQU23" s="29"/>
      <c r="FQV23" s="71"/>
      <c r="FQW23" s="29"/>
      <c r="FQX23" s="71"/>
      <c r="FQY23" s="29"/>
      <c r="FQZ23" s="71"/>
      <c r="FRA23" s="29"/>
      <c r="FRB23" s="71"/>
      <c r="FRC23" s="29"/>
      <c r="FRD23" s="71"/>
      <c r="FRE23" s="29"/>
      <c r="FRF23" s="71"/>
      <c r="FRG23" s="29"/>
      <c r="FRH23" s="71"/>
      <c r="FRI23" s="29"/>
      <c r="FRJ23" s="71"/>
      <c r="FRK23" s="29"/>
      <c r="FRL23" s="71"/>
      <c r="FRM23" s="29"/>
      <c r="FRN23" s="71"/>
      <c r="FRO23" s="29"/>
      <c r="FRP23" s="71"/>
      <c r="FRQ23" s="29"/>
      <c r="FRR23" s="71"/>
      <c r="FRS23" s="29"/>
      <c r="FRT23" s="71"/>
      <c r="FRU23" s="29"/>
      <c r="FRV23" s="71"/>
      <c r="FRW23" s="29"/>
      <c r="FRX23" s="71"/>
      <c r="FRY23" s="29"/>
      <c r="FRZ23" s="71"/>
      <c r="FSA23" s="29"/>
      <c r="FSB23" s="71"/>
      <c r="FSC23" s="29"/>
      <c r="FSD23" s="71"/>
      <c r="FSE23" s="29"/>
      <c r="FSF23" s="71"/>
      <c r="FSG23" s="29"/>
      <c r="FSH23" s="71"/>
      <c r="FSI23" s="29"/>
      <c r="FSJ23" s="71"/>
      <c r="FSK23" s="29"/>
      <c r="FSL23" s="71"/>
      <c r="FSM23" s="29"/>
      <c r="FSN23" s="71"/>
      <c r="FSO23" s="29"/>
      <c r="FSP23" s="71"/>
      <c r="FSQ23" s="29"/>
      <c r="FSR23" s="71"/>
      <c r="FSS23" s="29"/>
      <c r="FST23" s="71"/>
      <c r="FSU23" s="29"/>
      <c r="FSV23" s="71"/>
      <c r="FSW23" s="29"/>
      <c r="FSX23" s="71"/>
      <c r="FSY23" s="29"/>
      <c r="FSZ23" s="71"/>
      <c r="FTA23" s="29"/>
      <c r="FTB23" s="71"/>
      <c r="FTC23" s="29"/>
      <c r="FTD23" s="71"/>
      <c r="FTE23" s="29"/>
      <c r="FTF23" s="71"/>
      <c r="FTG23" s="29"/>
      <c r="FTH23" s="71"/>
      <c r="FTI23" s="29"/>
      <c r="FTJ23" s="71"/>
      <c r="FTK23" s="29"/>
      <c r="FTL23" s="71"/>
      <c r="FTM23" s="29"/>
      <c r="FTN23" s="71"/>
      <c r="FTO23" s="29"/>
      <c r="FTP23" s="71"/>
      <c r="FTQ23" s="29"/>
      <c r="FTR23" s="71"/>
      <c r="FTS23" s="29"/>
      <c r="FTT23" s="71"/>
      <c r="FTU23" s="29"/>
      <c r="FTV23" s="71"/>
      <c r="FTW23" s="29"/>
      <c r="FTX23" s="71"/>
      <c r="FTY23" s="29"/>
      <c r="FTZ23" s="71"/>
      <c r="FUA23" s="29"/>
      <c r="FUB23" s="71"/>
      <c r="FUC23" s="29"/>
      <c r="FUD23" s="71"/>
      <c r="FUE23" s="29"/>
      <c r="FUF23" s="71"/>
      <c r="FUG23" s="29"/>
      <c r="FUH23" s="71"/>
      <c r="FUI23" s="29"/>
      <c r="FUJ23" s="71"/>
      <c r="FUK23" s="29"/>
      <c r="FUL23" s="71"/>
      <c r="FUM23" s="29"/>
      <c r="FUN23" s="71"/>
      <c r="FUO23" s="29"/>
      <c r="FUP23" s="71"/>
      <c r="FUQ23" s="29"/>
      <c r="FUR23" s="71"/>
      <c r="FUS23" s="29"/>
      <c r="FUT23" s="71"/>
      <c r="FUU23" s="29"/>
      <c r="FUV23" s="71"/>
      <c r="FUW23" s="29"/>
      <c r="FUX23" s="71"/>
      <c r="FUY23" s="29"/>
      <c r="FUZ23" s="71"/>
      <c r="FVA23" s="29"/>
      <c r="FVB23" s="71"/>
      <c r="FVC23" s="29"/>
      <c r="FVD23" s="71"/>
      <c r="FVE23" s="29"/>
      <c r="FVF23" s="71"/>
      <c r="FVG23" s="29"/>
      <c r="FVH23" s="71"/>
      <c r="FVI23" s="29"/>
      <c r="FVJ23" s="71"/>
      <c r="FVK23" s="29"/>
      <c r="FVL23" s="71"/>
      <c r="FVM23" s="29"/>
      <c r="FVN23" s="71"/>
      <c r="FVO23" s="29"/>
      <c r="FVP23" s="71"/>
      <c r="FVQ23" s="29"/>
      <c r="FVR23" s="71"/>
      <c r="FVS23" s="29"/>
      <c r="FVT23" s="71"/>
      <c r="FVU23" s="29"/>
      <c r="FVV23" s="71"/>
      <c r="FVW23" s="29"/>
      <c r="FVX23" s="71"/>
      <c r="FVY23" s="29"/>
      <c r="FVZ23" s="71"/>
      <c r="FWA23" s="29"/>
      <c r="FWB23" s="71"/>
      <c r="FWC23" s="29"/>
      <c r="FWD23" s="71"/>
      <c r="FWE23" s="29"/>
      <c r="FWF23" s="71"/>
      <c r="FWG23" s="29"/>
      <c r="FWH23" s="71"/>
      <c r="FWI23" s="29"/>
      <c r="FWJ23" s="71"/>
      <c r="FWK23" s="29"/>
      <c r="FWL23" s="71"/>
      <c r="FWM23" s="29"/>
      <c r="FWN23" s="71"/>
      <c r="FWO23" s="29"/>
      <c r="FWP23" s="71"/>
      <c r="FWQ23" s="29"/>
      <c r="FWR23" s="71"/>
      <c r="FWS23" s="29"/>
      <c r="FWT23" s="71"/>
      <c r="FWU23" s="29"/>
      <c r="FWV23" s="71"/>
      <c r="FWW23" s="29"/>
      <c r="FWX23" s="71"/>
      <c r="FWY23" s="29"/>
      <c r="FWZ23" s="71"/>
      <c r="FXA23" s="29"/>
      <c r="FXB23" s="71"/>
      <c r="FXC23" s="29"/>
      <c r="FXD23" s="71"/>
      <c r="FXE23" s="29"/>
      <c r="FXF23" s="71"/>
      <c r="FXG23" s="29"/>
      <c r="FXH23" s="71"/>
      <c r="FXI23" s="29"/>
      <c r="FXJ23" s="71"/>
      <c r="FXK23" s="29"/>
      <c r="FXL23" s="71"/>
      <c r="FXM23" s="29"/>
      <c r="FXN23" s="71"/>
      <c r="FXO23" s="29"/>
      <c r="FXP23" s="71"/>
      <c r="FXQ23" s="29"/>
      <c r="FXR23" s="71"/>
      <c r="FXS23" s="29"/>
      <c r="FXT23" s="71"/>
      <c r="FXU23" s="29"/>
      <c r="FXV23" s="71"/>
      <c r="FXW23" s="29"/>
      <c r="FXX23" s="71"/>
      <c r="FXY23" s="29"/>
      <c r="FXZ23" s="71"/>
      <c r="FYA23" s="29"/>
      <c r="FYB23" s="71"/>
      <c r="FYC23" s="29"/>
      <c r="FYD23" s="71"/>
      <c r="FYE23" s="29"/>
      <c r="FYF23" s="71"/>
      <c r="FYG23" s="29"/>
      <c r="FYH23" s="71"/>
      <c r="FYI23" s="29"/>
      <c r="FYJ23" s="71"/>
      <c r="FYK23" s="29"/>
      <c r="FYL23" s="71"/>
      <c r="FYM23" s="29"/>
      <c r="FYN23" s="71"/>
      <c r="FYO23" s="29"/>
      <c r="FYP23" s="71"/>
      <c r="FYQ23" s="29"/>
      <c r="FYR23" s="71"/>
      <c r="FYS23" s="29"/>
      <c r="FYT23" s="71"/>
      <c r="FYU23" s="29"/>
      <c r="FYV23" s="71"/>
      <c r="FYW23" s="29"/>
      <c r="FYX23" s="71"/>
      <c r="FYY23" s="29"/>
      <c r="FYZ23" s="71"/>
      <c r="FZA23" s="29"/>
      <c r="FZB23" s="71"/>
      <c r="FZC23" s="29"/>
      <c r="FZD23" s="71"/>
      <c r="FZE23" s="29"/>
      <c r="FZF23" s="71"/>
      <c r="FZG23" s="29"/>
      <c r="FZH23" s="71"/>
      <c r="FZI23" s="29"/>
      <c r="FZJ23" s="71"/>
      <c r="FZK23" s="29"/>
      <c r="FZL23" s="71"/>
      <c r="FZM23" s="29"/>
      <c r="FZN23" s="71"/>
      <c r="FZO23" s="29"/>
      <c r="FZP23" s="71"/>
      <c r="FZQ23" s="29"/>
      <c r="FZR23" s="71"/>
      <c r="FZS23" s="29"/>
      <c r="FZT23" s="71"/>
      <c r="FZU23" s="29"/>
      <c r="FZV23" s="71"/>
      <c r="FZW23" s="29"/>
      <c r="FZX23" s="71"/>
      <c r="FZY23" s="29"/>
      <c r="FZZ23" s="71"/>
      <c r="GAA23" s="29"/>
      <c r="GAB23" s="71"/>
      <c r="GAC23" s="29"/>
      <c r="GAD23" s="71"/>
      <c r="GAE23" s="29"/>
      <c r="GAF23" s="71"/>
      <c r="GAG23" s="29"/>
      <c r="GAH23" s="71"/>
      <c r="GAI23" s="29"/>
      <c r="GAJ23" s="71"/>
      <c r="GAK23" s="29"/>
      <c r="GAL23" s="71"/>
      <c r="GAM23" s="29"/>
      <c r="GAN23" s="71"/>
      <c r="GAO23" s="29"/>
      <c r="GAP23" s="71"/>
      <c r="GAQ23" s="29"/>
      <c r="GAR23" s="71"/>
      <c r="GAS23" s="29"/>
      <c r="GAT23" s="71"/>
      <c r="GAU23" s="29"/>
      <c r="GAV23" s="71"/>
      <c r="GAW23" s="29"/>
      <c r="GAX23" s="71"/>
      <c r="GAY23" s="29"/>
      <c r="GAZ23" s="71"/>
      <c r="GBA23" s="29"/>
      <c r="GBB23" s="71"/>
      <c r="GBC23" s="29"/>
      <c r="GBD23" s="71"/>
      <c r="GBE23" s="29"/>
      <c r="GBF23" s="71"/>
      <c r="GBG23" s="29"/>
      <c r="GBH23" s="71"/>
      <c r="GBI23" s="29"/>
      <c r="GBJ23" s="71"/>
      <c r="GBK23" s="29"/>
      <c r="GBL23" s="71"/>
      <c r="GBM23" s="29"/>
      <c r="GBN23" s="71"/>
      <c r="GBO23" s="29"/>
      <c r="GBP23" s="71"/>
      <c r="GBQ23" s="29"/>
      <c r="GBR23" s="71"/>
      <c r="GBS23" s="29"/>
      <c r="GBT23" s="71"/>
      <c r="GBU23" s="29"/>
      <c r="GBV23" s="71"/>
      <c r="GBW23" s="29"/>
      <c r="GBX23" s="71"/>
      <c r="GBY23" s="29"/>
      <c r="GBZ23" s="71"/>
      <c r="GCA23" s="29"/>
      <c r="GCB23" s="71"/>
      <c r="GCC23" s="29"/>
      <c r="GCD23" s="71"/>
      <c r="GCE23" s="29"/>
      <c r="GCF23" s="71"/>
      <c r="GCG23" s="29"/>
      <c r="GCH23" s="71"/>
      <c r="GCI23" s="29"/>
      <c r="GCJ23" s="71"/>
      <c r="GCK23" s="29"/>
      <c r="GCL23" s="71"/>
      <c r="GCM23" s="29"/>
      <c r="GCN23" s="71"/>
      <c r="GCO23" s="29"/>
      <c r="GCP23" s="71"/>
      <c r="GCQ23" s="29"/>
      <c r="GCR23" s="71"/>
      <c r="GCS23" s="29"/>
      <c r="GCT23" s="71"/>
      <c r="GCU23" s="29"/>
      <c r="GCV23" s="71"/>
      <c r="GCW23" s="29"/>
      <c r="GCX23" s="71"/>
      <c r="GCY23" s="29"/>
      <c r="GCZ23" s="71"/>
      <c r="GDA23" s="29"/>
      <c r="GDB23" s="71"/>
      <c r="GDC23" s="29"/>
      <c r="GDD23" s="71"/>
      <c r="GDE23" s="29"/>
      <c r="GDF23" s="71"/>
      <c r="GDG23" s="29"/>
      <c r="GDH23" s="71"/>
      <c r="GDI23" s="29"/>
      <c r="GDJ23" s="71"/>
      <c r="GDK23" s="29"/>
      <c r="GDL23" s="71"/>
      <c r="GDM23" s="29"/>
      <c r="GDN23" s="71"/>
      <c r="GDO23" s="29"/>
      <c r="GDP23" s="71"/>
      <c r="GDQ23" s="29"/>
      <c r="GDR23" s="71"/>
      <c r="GDS23" s="29"/>
      <c r="GDT23" s="71"/>
      <c r="GDU23" s="29"/>
      <c r="GDV23" s="71"/>
      <c r="GDW23" s="29"/>
      <c r="GDX23" s="71"/>
      <c r="GDY23" s="29"/>
      <c r="GDZ23" s="71"/>
      <c r="GEA23" s="29"/>
      <c r="GEB23" s="71"/>
      <c r="GEC23" s="29"/>
      <c r="GED23" s="71"/>
      <c r="GEE23" s="29"/>
      <c r="GEF23" s="71"/>
      <c r="GEG23" s="29"/>
      <c r="GEH23" s="71"/>
      <c r="GEI23" s="29"/>
      <c r="GEJ23" s="71"/>
      <c r="GEK23" s="29"/>
      <c r="GEL23" s="71"/>
      <c r="GEM23" s="29"/>
      <c r="GEN23" s="71"/>
      <c r="GEO23" s="29"/>
      <c r="GEP23" s="71"/>
      <c r="GEQ23" s="29"/>
      <c r="GER23" s="71"/>
      <c r="GES23" s="29"/>
      <c r="GET23" s="71"/>
      <c r="GEU23" s="29"/>
      <c r="GEV23" s="71"/>
      <c r="GEW23" s="29"/>
      <c r="GEX23" s="71"/>
      <c r="GEY23" s="29"/>
      <c r="GEZ23" s="71"/>
      <c r="GFA23" s="29"/>
      <c r="GFB23" s="71"/>
      <c r="GFC23" s="29"/>
      <c r="GFD23" s="71"/>
      <c r="GFE23" s="29"/>
      <c r="GFF23" s="71"/>
      <c r="GFG23" s="29"/>
      <c r="GFH23" s="71"/>
      <c r="GFI23" s="29"/>
      <c r="GFJ23" s="71"/>
      <c r="GFK23" s="29"/>
      <c r="GFL23" s="71"/>
      <c r="GFM23" s="29"/>
      <c r="GFN23" s="71"/>
      <c r="GFO23" s="29"/>
      <c r="GFP23" s="71"/>
      <c r="GFQ23" s="29"/>
      <c r="GFR23" s="71"/>
      <c r="GFS23" s="29"/>
      <c r="GFT23" s="71"/>
      <c r="GFU23" s="29"/>
      <c r="GFV23" s="71"/>
      <c r="GFW23" s="29"/>
      <c r="GFX23" s="71"/>
      <c r="GFY23" s="29"/>
      <c r="GFZ23" s="71"/>
      <c r="GGA23" s="29"/>
      <c r="GGB23" s="71"/>
      <c r="GGC23" s="29"/>
      <c r="GGD23" s="71"/>
      <c r="GGE23" s="29"/>
      <c r="GGF23" s="71"/>
      <c r="GGG23" s="29"/>
      <c r="GGH23" s="71"/>
      <c r="GGI23" s="29"/>
      <c r="GGJ23" s="71"/>
      <c r="GGK23" s="29"/>
      <c r="GGL23" s="71"/>
      <c r="GGM23" s="29"/>
      <c r="GGN23" s="71"/>
      <c r="GGO23" s="29"/>
      <c r="GGP23" s="71"/>
      <c r="GGQ23" s="29"/>
      <c r="GGR23" s="71"/>
      <c r="GGS23" s="29"/>
      <c r="GGT23" s="71"/>
      <c r="GGU23" s="29"/>
      <c r="GGV23" s="71"/>
      <c r="GGW23" s="29"/>
      <c r="GGX23" s="71"/>
      <c r="GGY23" s="29"/>
      <c r="GGZ23" s="71"/>
      <c r="GHA23" s="29"/>
      <c r="GHB23" s="71"/>
      <c r="GHC23" s="29"/>
      <c r="GHD23" s="71"/>
      <c r="GHE23" s="29"/>
      <c r="GHF23" s="71"/>
      <c r="GHG23" s="29"/>
      <c r="GHH23" s="71"/>
      <c r="GHI23" s="29"/>
      <c r="GHJ23" s="71"/>
      <c r="GHK23" s="29"/>
      <c r="GHL23" s="71"/>
      <c r="GHM23" s="29"/>
      <c r="GHN23" s="71"/>
      <c r="GHO23" s="29"/>
      <c r="GHP23" s="71"/>
      <c r="GHQ23" s="29"/>
      <c r="GHR23" s="71"/>
      <c r="GHS23" s="29"/>
      <c r="GHT23" s="71"/>
      <c r="GHU23" s="29"/>
      <c r="GHV23" s="71"/>
      <c r="GHW23" s="29"/>
      <c r="GHX23" s="71"/>
      <c r="GHY23" s="29"/>
      <c r="GHZ23" s="71"/>
      <c r="GIA23" s="29"/>
      <c r="GIB23" s="71"/>
      <c r="GIC23" s="29"/>
      <c r="GID23" s="71"/>
      <c r="GIE23" s="29"/>
      <c r="GIF23" s="71"/>
      <c r="GIG23" s="29"/>
      <c r="GIH23" s="71"/>
      <c r="GII23" s="29"/>
      <c r="GIJ23" s="71"/>
      <c r="GIK23" s="29"/>
      <c r="GIL23" s="71"/>
      <c r="GIM23" s="29"/>
      <c r="GIN23" s="71"/>
      <c r="GIO23" s="29"/>
      <c r="GIP23" s="71"/>
      <c r="GIQ23" s="29"/>
      <c r="GIR23" s="71"/>
      <c r="GIS23" s="29"/>
      <c r="GIT23" s="71"/>
      <c r="GIU23" s="29"/>
      <c r="GIV23" s="71"/>
      <c r="GIW23" s="29"/>
      <c r="GIX23" s="71"/>
      <c r="GIY23" s="29"/>
      <c r="GIZ23" s="71"/>
      <c r="GJA23" s="29"/>
      <c r="GJB23" s="71"/>
      <c r="GJC23" s="29"/>
      <c r="GJD23" s="71"/>
      <c r="GJE23" s="29"/>
      <c r="GJF23" s="71"/>
      <c r="GJG23" s="29"/>
      <c r="GJH23" s="71"/>
      <c r="GJI23" s="29"/>
      <c r="GJJ23" s="71"/>
      <c r="GJK23" s="29"/>
      <c r="GJL23" s="71"/>
      <c r="GJM23" s="29"/>
      <c r="GJN23" s="71"/>
      <c r="GJO23" s="29"/>
      <c r="GJP23" s="71"/>
      <c r="GJQ23" s="29"/>
      <c r="GJR23" s="71"/>
      <c r="GJS23" s="29"/>
      <c r="GJT23" s="71"/>
      <c r="GJU23" s="29"/>
      <c r="GJV23" s="71"/>
      <c r="GJW23" s="29"/>
      <c r="GJX23" s="71"/>
      <c r="GJY23" s="29"/>
      <c r="GJZ23" s="71"/>
      <c r="GKA23" s="29"/>
      <c r="GKB23" s="71"/>
      <c r="GKC23" s="29"/>
      <c r="GKD23" s="71"/>
      <c r="GKE23" s="29"/>
      <c r="GKF23" s="71"/>
      <c r="GKG23" s="29"/>
      <c r="GKH23" s="71"/>
      <c r="GKI23" s="29"/>
      <c r="GKJ23" s="71"/>
      <c r="GKK23" s="29"/>
      <c r="GKL23" s="71"/>
      <c r="GKM23" s="29"/>
      <c r="GKN23" s="71"/>
      <c r="GKO23" s="29"/>
      <c r="GKP23" s="71"/>
      <c r="GKQ23" s="29"/>
      <c r="GKR23" s="71"/>
      <c r="GKS23" s="29"/>
      <c r="GKT23" s="71"/>
      <c r="GKU23" s="29"/>
      <c r="GKV23" s="71"/>
      <c r="GKW23" s="29"/>
      <c r="GKX23" s="71"/>
      <c r="GKY23" s="29"/>
      <c r="GKZ23" s="71"/>
      <c r="GLA23" s="29"/>
      <c r="GLB23" s="71"/>
      <c r="GLC23" s="29"/>
      <c r="GLD23" s="71"/>
      <c r="GLE23" s="29"/>
      <c r="GLF23" s="71"/>
      <c r="GLG23" s="29"/>
      <c r="GLH23" s="71"/>
      <c r="GLI23" s="29"/>
      <c r="GLJ23" s="71"/>
      <c r="GLK23" s="29"/>
      <c r="GLL23" s="71"/>
      <c r="GLM23" s="29"/>
      <c r="GLN23" s="71"/>
      <c r="GLO23" s="29"/>
      <c r="GLP23" s="71"/>
      <c r="GLQ23" s="29"/>
      <c r="GLR23" s="71"/>
      <c r="GLS23" s="29"/>
      <c r="GLT23" s="71"/>
      <c r="GLU23" s="29"/>
      <c r="GLV23" s="71"/>
      <c r="GLW23" s="29"/>
      <c r="GLX23" s="71"/>
      <c r="GLY23" s="29"/>
      <c r="GLZ23" s="71"/>
      <c r="GMA23" s="29"/>
      <c r="GMB23" s="71"/>
      <c r="GMC23" s="29"/>
      <c r="GMD23" s="71"/>
      <c r="GME23" s="29"/>
      <c r="GMF23" s="71"/>
      <c r="GMG23" s="29"/>
      <c r="GMH23" s="71"/>
      <c r="GMI23" s="29"/>
      <c r="GMJ23" s="71"/>
      <c r="GMK23" s="29"/>
      <c r="GML23" s="71"/>
      <c r="GMM23" s="29"/>
      <c r="GMN23" s="71"/>
      <c r="GMO23" s="29"/>
      <c r="GMP23" s="71"/>
      <c r="GMQ23" s="29"/>
      <c r="GMR23" s="71"/>
      <c r="GMS23" s="29"/>
      <c r="GMT23" s="71"/>
      <c r="GMU23" s="29"/>
      <c r="GMV23" s="71"/>
      <c r="GMW23" s="29"/>
      <c r="GMX23" s="71"/>
      <c r="GMY23" s="29"/>
      <c r="GMZ23" s="71"/>
      <c r="GNA23" s="29"/>
      <c r="GNB23" s="71"/>
      <c r="GNC23" s="29"/>
      <c r="GND23" s="71"/>
      <c r="GNE23" s="29"/>
      <c r="GNF23" s="71"/>
      <c r="GNG23" s="29"/>
      <c r="GNH23" s="71"/>
      <c r="GNI23" s="29"/>
      <c r="GNJ23" s="71"/>
      <c r="GNK23" s="29"/>
      <c r="GNL23" s="71"/>
      <c r="GNM23" s="29"/>
      <c r="GNN23" s="71"/>
      <c r="GNO23" s="29"/>
      <c r="GNP23" s="71"/>
      <c r="GNQ23" s="29"/>
      <c r="GNR23" s="71"/>
      <c r="GNS23" s="29"/>
      <c r="GNT23" s="71"/>
      <c r="GNU23" s="29"/>
      <c r="GNV23" s="71"/>
      <c r="GNW23" s="29"/>
      <c r="GNX23" s="71"/>
      <c r="GNY23" s="29"/>
      <c r="GNZ23" s="71"/>
      <c r="GOA23" s="29"/>
      <c r="GOB23" s="71"/>
      <c r="GOC23" s="29"/>
      <c r="GOD23" s="71"/>
      <c r="GOE23" s="29"/>
      <c r="GOF23" s="71"/>
      <c r="GOG23" s="29"/>
      <c r="GOH23" s="71"/>
      <c r="GOI23" s="29"/>
      <c r="GOJ23" s="71"/>
      <c r="GOK23" s="29"/>
      <c r="GOL23" s="71"/>
      <c r="GOM23" s="29"/>
      <c r="GON23" s="71"/>
      <c r="GOO23" s="29"/>
      <c r="GOP23" s="71"/>
      <c r="GOQ23" s="29"/>
      <c r="GOR23" s="71"/>
      <c r="GOS23" s="29"/>
      <c r="GOT23" s="71"/>
      <c r="GOU23" s="29"/>
      <c r="GOV23" s="71"/>
      <c r="GOW23" s="29"/>
      <c r="GOX23" s="71"/>
      <c r="GOY23" s="29"/>
      <c r="GOZ23" s="71"/>
      <c r="GPA23" s="29"/>
      <c r="GPB23" s="71"/>
      <c r="GPC23" s="29"/>
      <c r="GPD23" s="71"/>
      <c r="GPE23" s="29"/>
      <c r="GPF23" s="71"/>
      <c r="GPG23" s="29"/>
      <c r="GPH23" s="71"/>
      <c r="GPI23" s="29"/>
      <c r="GPJ23" s="71"/>
      <c r="GPK23" s="29"/>
      <c r="GPL23" s="71"/>
      <c r="GPM23" s="29"/>
      <c r="GPN23" s="71"/>
      <c r="GPO23" s="29"/>
      <c r="GPP23" s="71"/>
      <c r="GPQ23" s="29"/>
      <c r="GPR23" s="71"/>
      <c r="GPS23" s="29"/>
      <c r="GPT23" s="71"/>
      <c r="GPU23" s="29"/>
      <c r="GPV23" s="71"/>
      <c r="GPW23" s="29"/>
      <c r="GPX23" s="71"/>
      <c r="GPY23" s="29"/>
      <c r="GPZ23" s="71"/>
      <c r="GQA23" s="29"/>
      <c r="GQB23" s="71"/>
      <c r="GQC23" s="29"/>
      <c r="GQD23" s="71"/>
      <c r="GQE23" s="29"/>
      <c r="GQF23" s="71"/>
      <c r="GQG23" s="29"/>
      <c r="GQH23" s="71"/>
      <c r="GQI23" s="29"/>
      <c r="GQJ23" s="71"/>
      <c r="GQK23" s="29"/>
      <c r="GQL23" s="71"/>
      <c r="GQM23" s="29"/>
      <c r="GQN23" s="71"/>
      <c r="GQO23" s="29"/>
      <c r="GQP23" s="71"/>
      <c r="GQQ23" s="29"/>
      <c r="GQR23" s="71"/>
      <c r="GQS23" s="29"/>
      <c r="GQT23" s="71"/>
      <c r="GQU23" s="29"/>
      <c r="GQV23" s="71"/>
      <c r="GQW23" s="29"/>
      <c r="GQX23" s="71"/>
      <c r="GQY23" s="29"/>
      <c r="GQZ23" s="71"/>
      <c r="GRA23" s="29"/>
      <c r="GRB23" s="71"/>
      <c r="GRC23" s="29"/>
      <c r="GRD23" s="71"/>
      <c r="GRE23" s="29"/>
      <c r="GRF23" s="71"/>
      <c r="GRG23" s="29"/>
      <c r="GRH23" s="71"/>
      <c r="GRI23" s="29"/>
      <c r="GRJ23" s="71"/>
      <c r="GRK23" s="29"/>
      <c r="GRL23" s="71"/>
      <c r="GRM23" s="29"/>
      <c r="GRN23" s="71"/>
      <c r="GRO23" s="29"/>
      <c r="GRP23" s="71"/>
      <c r="GRQ23" s="29"/>
      <c r="GRR23" s="71"/>
      <c r="GRS23" s="29"/>
      <c r="GRT23" s="71"/>
      <c r="GRU23" s="29"/>
      <c r="GRV23" s="71"/>
      <c r="GRW23" s="29"/>
      <c r="GRX23" s="71"/>
      <c r="GRY23" s="29"/>
      <c r="GRZ23" s="71"/>
      <c r="GSA23" s="29"/>
      <c r="GSB23" s="71"/>
      <c r="GSC23" s="29"/>
      <c r="GSD23" s="71"/>
      <c r="GSE23" s="29"/>
      <c r="GSF23" s="71"/>
      <c r="GSG23" s="29"/>
      <c r="GSH23" s="71"/>
      <c r="GSI23" s="29"/>
      <c r="GSJ23" s="71"/>
      <c r="GSK23" s="29"/>
      <c r="GSL23" s="71"/>
      <c r="GSM23" s="29"/>
      <c r="GSN23" s="71"/>
      <c r="GSO23" s="29"/>
      <c r="GSP23" s="71"/>
      <c r="GSQ23" s="29"/>
      <c r="GSR23" s="71"/>
      <c r="GSS23" s="29"/>
      <c r="GST23" s="71"/>
      <c r="GSU23" s="29"/>
      <c r="GSV23" s="71"/>
      <c r="GSW23" s="29"/>
      <c r="GSX23" s="71"/>
      <c r="GSY23" s="29"/>
      <c r="GSZ23" s="71"/>
      <c r="GTA23" s="29"/>
      <c r="GTB23" s="71"/>
      <c r="GTC23" s="29"/>
      <c r="GTD23" s="71"/>
      <c r="GTE23" s="29"/>
      <c r="GTF23" s="71"/>
      <c r="GTG23" s="29"/>
      <c r="GTH23" s="71"/>
      <c r="GTI23" s="29"/>
      <c r="GTJ23" s="71"/>
      <c r="GTK23" s="29"/>
      <c r="GTL23" s="71"/>
      <c r="GTM23" s="29"/>
      <c r="GTN23" s="71"/>
      <c r="GTO23" s="29"/>
      <c r="GTP23" s="71"/>
      <c r="GTQ23" s="29"/>
      <c r="GTR23" s="71"/>
      <c r="GTS23" s="29"/>
      <c r="GTT23" s="71"/>
      <c r="GTU23" s="29"/>
      <c r="GTV23" s="71"/>
      <c r="GTW23" s="29"/>
      <c r="GTX23" s="71"/>
      <c r="GTY23" s="29"/>
      <c r="GTZ23" s="71"/>
      <c r="GUA23" s="29"/>
      <c r="GUB23" s="71"/>
      <c r="GUC23" s="29"/>
      <c r="GUD23" s="71"/>
      <c r="GUE23" s="29"/>
      <c r="GUF23" s="71"/>
      <c r="GUG23" s="29"/>
      <c r="GUH23" s="71"/>
      <c r="GUI23" s="29"/>
      <c r="GUJ23" s="71"/>
      <c r="GUK23" s="29"/>
      <c r="GUL23" s="71"/>
      <c r="GUM23" s="29"/>
      <c r="GUN23" s="71"/>
      <c r="GUO23" s="29"/>
      <c r="GUP23" s="71"/>
      <c r="GUQ23" s="29"/>
      <c r="GUR23" s="71"/>
      <c r="GUS23" s="29"/>
      <c r="GUT23" s="71"/>
      <c r="GUU23" s="29"/>
      <c r="GUV23" s="71"/>
      <c r="GUW23" s="29"/>
      <c r="GUX23" s="71"/>
      <c r="GUY23" s="29"/>
      <c r="GUZ23" s="71"/>
      <c r="GVA23" s="29"/>
      <c r="GVB23" s="71"/>
      <c r="GVC23" s="29"/>
      <c r="GVD23" s="71"/>
      <c r="GVE23" s="29"/>
      <c r="GVF23" s="71"/>
      <c r="GVG23" s="29"/>
      <c r="GVH23" s="71"/>
      <c r="GVI23" s="29"/>
      <c r="GVJ23" s="71"/>
      <c r="GVK23" s="29"/>
      <c r="GVL23" s="71"/>
      <c r="GVM23" s="29"/>
      <c r="GVN23" s="71"/>
      <c r="GVO23" s="29"/>
      <c r="GVP23" s="71"/>
      <c r="GVQ23" s="29"/>
      <c r="GVR23" s="71"/>
      <c r="GVS23" s="29"/>
      <c r="GVT23" s="71"/>
      <c r="GVU23" s="29"/>
      <c r="GVV23" s="71"/>
      <c r="GVW23" s="29"/>
      <c r="GVX23" s="71"/>
      <c r="GVY23" s="29"/>
      <c r="GVZ23" s="71"/>
      <c r="GWA23" s="29"/>
      <c r="GWB23" s="71"/>
      <c r="GWC23" s="29"/>
      <c r="GWD23" s="71"/>
      <c r="GWE23" s="29"/>
      <c r="GWF23" s="71"/>
      <c r="GWG23" s="29"/>
      <c r="GWH23" s="71"/>
      <c r="GWI23" s="29"/>
      <c r="GWJ23" s="71"/>
      <c r="GWK23" s="29"/>
      <c r="GWL23" s="71"/>
      <c r="GWM23" s="29"/>
      <c r="GWN23" s="71"/>
      <c r="GWO23" s="29"/>
      <c r="GWP23" s="71"/>
      <c r="GWQ23" s="29"/>
      <c r="GWR23" s="71"/>
      <c r="GWS23" s="29"/>
      <c r="GWT23" s="71"/>
      <c r="GWU23" s="29"/>
      <c r="GWV23" s="71"/>
      <c r="GWW23" s="29"/>
      <c r="GWX23" s="71"/>
      <c r="GWY23" s="29"/>
      <c r="GWZ23" s="71"/>
      <c r="GXA23" s="29"/>
      <c r="GXB23" s="71"/>
      <c r="GXC23" s="29"/>
      <c r="GXD23" s="71"/>
      <c r="GXE23" s="29"/>
      <c r="GXF23" s="71"/>
      <c r="GXG23" s="29"/>
      <c r="GXH23" s="71"/>
      <c r="GXI23" s="29"/>
      <c r="GXJ23" s="71"/>
      <c r="GXK23" s="29"/>
      <c r="GXL23" s="71"/>
      <c r="GXM23" s="29"/>
      <c r="GXN23" s="71"/>
      <c r="GXO23" s="29"/>
      <c r="GXP23" s="71"/>
      <c r="GXQ23" s="29"/>
      <c r="GXR23" s="71"/>
      <c r="GXS23" s="29"/>
      <c r="GXT23" s="71"/>
      <c r="GXU23" s="29"/>
      <c r="GXV23" s="71"/>
      <c r="GXW23" s="29"/>
      <c r="GXX23" s="71"/>
      <c r="GXY23" s="29"/>
      <c r="GXZ23" s="71"/>
      <c r="GYA23" s="29"/>
      <c r="GYB23" s="71"/>
      <c r="GYC23" s="29"/>
      <c r="GYD23" s="71"/>
      <c r="GYE23" s="29"/>
      <c r="GYF23" s="71"/>
      <c r="GYG23" s="29"/>
      <c r="GYH23" s="71"/>
      <c r="GYI23" s="29"/>
      <c r="GYJ23" s="71"/>
      <c r="GYK23" s="29"/>
      <c r="GYL23" s="71"/>
      <c r="GYM23" s="29"/>
      <c r="GYN23" s="71"/>
      <c r="GYO23" s="29"/>
      <c r="GYP23" s="71"/>
      <c r="GYQ23" s="29"/>
      <c r="GYR23" s="71"/>
      <c r="GYS23" s="29"/>
      <c r="GYT23" s="71"/>
      <c r="GYU23" s="29"/>
      <c r="GYV23" s="71"/>
      <c r="GYW23" s="29"/>
      <c r="GYX23" s="71"/>
      <c r="GYY23" s="29"/>
      <c r="GYZ23" s="71"/>
      <c r="GZA23" s="29"/>
      <c r="GZB23" s="71"/>
      <c r="GZC23" s="29"/>
      <c r="GZD23" s="71"/>
      <c r="GZE23" s="29"/>
      <c r="GZF23" s="71"/>
      <c r="GZG23" s="29"/>
      <c r="GZH23" s="71"/>
      <c r="GZI23" s="29"/>
      <c r="GZJ23" s="71"/>
      <c r="GZK23" s="29"/>
      <c r="GZL23" s="71"/>
      <c r="GZM23" s="29"/>
      <c r="GZN23" s="71"/>
      <c r="GZO23" s="29"/>
      <c r="GZP23" s="71"/>
      <c r="GZQ23" s="29"/>
      <c r="GZR23" s="71"/>
      <c r="GZS23" s="29"/>
      <c r="GZT23" s="71"/>
      <c r="GZU23" s="29"/>
      <c r="GZV23" s="71"/>
      <c r="GZW23" s="29"/>
      <c r="GZX23" s="71"/>
      <c r="GZY23" s="29"/>
      <c r="GZZ23" s="71"/>
      <c r="HAA23" s="29"/>
      <c r="HAB23" s="71"/>
      <c r="HAC23" s="29"/>
      <c r="HAD23" s="71"/>
      <c r="HAE23" s="29"/>
      <c r="HAF23" s="71"/>
      <c r="HAG23" s="29"/>
      <c r="HAH23" s="71"/>
      <c r="HAI23" s="29"/>
      <c r="HAJ23" s="71"/>
      <c r="HAK23" s="29"/>
      <c r="HAL23" s="71"/>
      <c r="HAM23" s="29"/>
      <c r="HAN23" s="71"/>
      <c r="HAO23" s="29"/>
      <c r="HAP23" s="71"/>
      <c r="HAQ23" s="29"/>
      <c r="HAR23" s="71"/>
      <c r="HAS23" s="29"/>
      <c r="HAT23" s="71"/>
      <c r="HAU23" s="29"/>
      <c r="HAV23" s="71"/>
      <c r="HAW23" s="29"/>
      <c r="HAX23" s="71"/>
      <c r="HAY23" s="29"/>
      <c r="HAZ23" s="71"/>
      <c r="HBA23" s="29"/>
      <c r="HBB23" s="71"/>
      <c r="HBC23" s="29"/>
      <c r="HBD23" s="71"/>
      <c r="HBE23" s="29"/>
      <c r="HBF23" s="71"/>
      <c r="HBG23" s="29"/>
      <c r="HBH23" s="71"/>
      <c r="HBI23" s="29"/>
      <c r="HBJ23" s="71"/>
      <c r="HBK23" s="29"/>
      <c r="HBL23" s="71"/>
      <c r="HBM23" s="29"/>
      <c r="HBN23" s="71"/>
      <c r="HBO23" s="29"/>
      <c r="HBP23" s="71"/>
      <c r="HBQ23" s="29"/>
      <c r="HBR23" s="71"/>
      <c r="HBS23" s="29"/>
      <c r="HBT23" s="71"/>
      <c r="HBU23" s="29"/>
      <c r="HBV23" s="71"/>
      <c r="HBW23" s="29"/>
      <c r="HBX23" s="71"/>
      <c r="HBY23" s="29"/>
      <c r="HBZ23" s="71"/>
      <c r="HCA23" s="29"/>
      <c r="HCB23" s="71"/>
      <c r="HCC23" s="29"/>
      <c r="HCD23" s="71"/>
      <c r="HCE23" s="29"/>
      <c r="HCF23" s="71"/>
      <c r="HCG23" s="29"/>
      <c r="HCH23" s="71"/>
      <c r="HCI23" s="29"/>
      <c r="HCJ23" s="71"/>
      <c r="HCK23" s="29"/>
      <c r="HCL23" s="71"/>
      <c r="HCM23" s="29"/>
      <c r="HCN23" s="71"/>
      <c r="HCO23" s="29"/>
      <c r="HCP23" s="71"/>
      <c r="HCQ23" s="29"/>
      <c r="HCR23" s="71"/>
      <c r="HCS23" s="29"/>
      <c r="HCT23" s="71"/>
      <c r="HCU23" s="29"/>
      <c r="HCV23" s="71"/>
      <c r="HCW23" s="29"/>
      <c r="HCX23" s="71"/>
      <c r="HCY23" s="29"/>
      <c r="HCZ23" s="71"/>
      <c r="HDA23" s="29"/>
      <c r="HDB23" s="71"/>
      <c r="HDC23" s="29"/>
      <c r="HDD23" s="71"/>
      <c r="HDE23" s="29"/>
      <c r="HDF23" s="71"/>
      <c r="HDG23" s="29"/>
      <c r="HDH23" s="71"/>
      <c r="HDI23" s="29"/>
      <c r="HDJ23" s="71"/>
      <c r="HDK23" s="29"/>
      <c r="HDL23" s="71"/>
      <c r="HDM23" s="29"/>
      <c r="HDN23" s="71"/>
      <c r="HDO23" s="29"/>
      <c r="HDP23" s="71"/>
      <c r="HDQ23" s="29"/>
      <c r="HDR23" s="71"/>
      <c r="HDS23" s="29"/>
      <c r="HDT23" s="71"/>
      <c r="HDU23" s="29"/>
      <c r="HDV23" s="71"/>
      <c r="HDW23" s="29"/>
      <c r="HDX23" s="71"/>
      <c r="HDY23" s="29"/>
      <c r="HDZ23" s="71"/>
      <c r="HEA23" s="29"/>
      <c r="HEB23" s="71"/>
      <c r="HEC23" s="29"/>
      <c r="HED23" s="71"/>
      <c r="HEE23" s="29"/>
      <c r="HEF23" s="71"/>
      <c r="HEG23" s="29"/>
      <c r="HEH23" s="71"/>
      <c r="HEI23" s="29"/>
      <c r="HEJ23" s="71"/>
      <c r="HEK23" s="29"/>
      <c r="HEL23" s="71"/>
      <c r="HEM23" s="29"/>
      <c r="HEN23" s="71"/>
      <c r="HEO23" s="29"/>
      <c r="HEP23" s="71"/>
      <c r="HEQ23" s="29"/>
      <c r="HER23" s="71"/>
      <c r="HES23" s="29"/>
      <c r="HET23" s="71"/>
      <c r="HEU23" s="29"/>
      <c r="HEV23" s="71"/>
      <c r="HEW23" s="29"/>
      <c r="HEX23" s="71"/>
      <c r="HEY23" s="29"/>
      <c r="HEZ23" s="71"/>
      <c r="HFA23" s="29"/>
      <c r="HFB23" s="71"/>
      <c r="HFC23" s="29"/>
      <c r="HFD23" s="71"/>
      <c r="HFE23" s="29"/>
      <c r="HFF23" s="71"/>
      <c r="HFG23" s="29"/>
      <c r="HFH23" s="71"/>
      <c r="HFI23" s="29"/>
      <c r="HFJ23" s="71"/>
      <c r="HFK23" s="29"/>
      <c r="HFL23" s="71"/>
      <c r="HFM23" s="29"/>
      <c r="HFN23" s="71"/>
      <c r="HFO23" s="29"/>
      <c r="HFP23" s="71"/>
      <c r="HFQ23" s="29"/>
      <c r="HFR23" s="71"/>
      <c r="HFS23" s="29"/>
      <c r="HFT23" s="71"/>
      <c r="HFU23" s="29"/>
      <c r="HFV23" s="71"/>
      <c r="HFW23" s="29"/>
      <c r="HFX23" s="71"/>
      <c r="HFY23" s="29"/>
      <c r="HFZ23" s="71"/>
      <c r="HGA23" s="29"/>
      <c r="HGB23" s="71"/>
      <c r="HGC23" s="29"/>
      <c r="HGD23" s="71"/>
      <c r="HGE23" s="29"/>
      <c r="HGF23" s="71"/>
      <c r="HGG23" s="29"/>
      <c r="HGH23" s="71"/>
      <c r="HGI23" s="29"/>
      <c r="HGJ23" s="71"/>
      <c r="HGK23" s="29"/>
      <c r="HGL23" s="71"/>
      <c r="HGM23" s="29"/>
      <c r="HGN23" s="71"/>
      <c r="HGO23" s="29"/>
      <c r="HGP23" s="71"/>
      <c r="HGQ23" s="29"/>
      <c r="HGR23" s="71"/>
      <c r="HGS23" s="29"/>
      <c r="HGT23" s="71"/>
      <c r="HGU23" s="29"/>
      <c r="HGV23" s="71"/>
      <c r="HGW23" s="29"/>
      <c r="HGX23" s="71"/>
      <c r="HGY23" s="29"/>
      <c r="HGZ23" s="71"/>
      <c r="HHA23" s="29"/>
      <c r="HHB23" s="71"/>
      <c r="HHC23" s="29"/>
      <c r="HHD23" s="71"/>
      <c r="HHE23" s="29"/>
      <c r="HHF23" s="71"/>
      <c r="HHG23" s="29"/>
      <c r="HHH23" s="71"/>
      <c r="HHI23" s="29"/>
      <c r="HHJ23" s="71"/>
      <c r="HHK23" s="29"/>
      <c r="HHL23" s="71"/>
      <c r="HHM23" s="29"/>
      <c r="HHN23" s="71"/>
      <c r="HHO23" s="29"/>
      <c r="HHP23" s="71"/>
      <c r="HHQ23" s="29"/>
      <c r="HHR23" s="71"/>
      <c r="HHS23" s="29"/>
      <c r="HHT23" s="71"/>
      <c r="HHU23" s="29"/>
      <c r="HHV23" s="71"/>
      <c r="HHW23" s="29"/>
      <c r="HHX23" s="71"/>
      <c r="HHY23" s="29"/>
      <c r="HHZ23" s="71"/>
      <c r="HIA23" s="29"/>
      <c r="HIB23" s="71"/>
      <c r="HIC23" s="29"/>
      <c r="HID23" s="71"/>
      <c r="HIE23" s="29"/>
      <c r="HIF23" s="71"/>
      <c r="HIG23" s="29"/>
      <c r="HIH23" s="71"/>
      <c r="HII23" s="29"/>
      <c r="HIJ23" s="71"/>
      <c r="HIK23" s="29"/>
      <c r="HIL23" s="71"/>
      <c r="HIM23" s="29"/>
      <c r="HIN23" s="71"/>
      <c r="HIO23" s="29"/>
      <c r="HIP23" s="71"/>
      <c r="HIQ23" s="29"/>
      <c r="HIR23" s="71"/>
      <c r="HIS23" s="29"/>
      <c r="HIT23" s="71"/>
      <c r="HIU23" s="29"/>
      <c r="HIV23" s="71"/>
      <c r="HIW23" s="29"/>
      <c r="HIX23" s="71"/>
      <c r="HIY23" s="29"/>
      <c r="HIZ23" s="71"/>
      <c r="HJA23" s="29"/>
      <c r="HJB23" s="71"/>
      <c r="HJC23" s="29"/>
      <c r="HJD23" s="71"/>
      <c r="HJE23" s="29"/>
      <c r="HJF23" s="71"/>
      <c r="HJG23" s="29"/>
      <c r="HJH23" s="71"/>
      <c r="HJI23" s="29"/>
      <c r="HJJ23" s="71"/>
      <c r="HJK23" s="29"/>
      <c r="HJL23" s="71"/>
      <c r="HJM23" s="29"/>
      <c r="HJN23" s="71"/>
      <c r="HJO23" s="29"/>
      <c r="HJP23" s="71"/>
      <c r="HJQ23" s="29"/>
      <c r="HJR23" s="71"/>
      <c r="HJS23" s="29"/>
      <c r="HJT23" s="71"/>
      <c r="HJU23" s="29"/>
      <c r="HJV23" s="71"/>
      <c r="HJW23" s="29"/>
      <c r="HJX23" s="71"/>
      <c r="HJY23" s="29"/>
      <c r="HJZ23" s="71"/>
      <c r="HKA23" s="29"/>
      <c r="HKB23" s="71"/>
      <c r="HKC23" s="29"/>
      <c r="HKD23" s="71"/>
      <c r="HKE23" s="29"/>
      <c r="HKF23" s="71"/>
      <c r="HKG23" s="29"/>
      <c r="HKH23" s="71"/>
      <c r="HKI23" s="29"/>
      <c r="HKJ23" s="71"/>
      <c r="HKK23" s="29"/>
      <c r="HKL23" s="71"/>
      <c r="HKM23" s="29"/>
      <c r="HKN23" s="71"/>
      <c r="HKO23" s="29"/>
      <c r="HKP23" s="71"/>
      <c r="HKQ23" s="29"/>
      <c r="HKR23" s="71"/>
      <c r="HKS23" s="29"/>
      <c r="HKT23" s="71"/>
      <c r="HKU23" s="29"/>
      <c r="HKV23" s="71"/>
      <c r="HKW23" s="29"/>
      <c r="HKX23" s="71"/>
      <c r="HKY23" s="29"/>
      <c r="HKZ23" s="71"/>
      <c r="HLA23" s="29"/>
      <c r="HLB23" s="71"/>
      <c r="HLC23" s="29"/>
      <c r="HLD23" s="71"/>
      <c r="HLE23" s="29"/>
      <c r="HLF23" s="71"/>
      <c r="HLG23" s="29"/>
      <c r="HLH23" s="71"/>
      <c r="HLI23" s="29"/>
      <c r="HLJ23" s="71"/>
      <c r="HLK23" s="29"/>
      <c r="HLL23" s="71"/>
      <c r="HLM23" s="29"/>
      <c r="HLN23" s="71"/>
      <c r="HLO23" s="29"/>
      <c r="HLP23" s="71"/>
      <c r="HLQ23" s="29"/>
      <c r="HLR23" s="71"/>
      <c r="HLS23" s="29"/>
      <c r="HLT23" s="71"/>
      <c r="HLU23" s="29"/>
      <c r="HLV23" s="71"/>
      <c r="HLW23" s="29"/>
      <c r="HLX23" s="71"/>
      <c r="HLY23" s="29"/>
      <c r="HLZ23" s="71"/>
      <c r="HMA23" s="29"/>
      <c r="HMB23" s="71"/>
      <c r="HMC23" s="29"/>
      <c r="HMD23" s="71"/>
      <c r="HME23" s="29"/>
      <c r="HMF23" s="71"/>
      <c r="HMG23" s="29"/>
      <c r="HMH23" s="71"/>
      <c r="HMI23" s="29"/>
      <c r="HMJ23" s="71"/>
      <c r="HMK23" s="29"/>
      <c r="HML23" s="71"/>
      <c r="HMM23" s="29"/>
      <c r="HMN23" s="71"/>
      <c r="HMO23" s="29"/>
      <c r="HMP23" s="71"/>
      <c r="HMQ23" s="29"/>
      <c r="HMR23" s="71"/>
      <c r="HMS23" s="29"/>
      <c r="HMT23" s="71"/>
      <c r="HMU23" s="29"/>
      <c r="HMV23" s="71"/>
      <c r="HMW23" s="29"/>
      <c r="HMX23" s="71"/>
      <c r="HMY23" s="29"/>
      <c r="HMZ23" s="71"/>
      <c r="HNA23" s="29"/>
      <c r="HNB23" s="71"/>
      <c r="HNC23" s="29"/>
      <c r="HND23" s="71"/>
      <c r="HNE23" s="29"/>
      <c r="HNF23" s="71"/>
      <c r="HNG23" s="29"/>
      <c r="HNH23" s="71"/>
      <c r="HNI23" s="29"/>
      <c r="HNJ23" s="71"/>
      <c r="HNK23" s="29"/>
      <c r="HNL23" s="71"/>
      <c r="HNM23" s="29"/>
      <c r="HNN23" s="71"/>
      <c r="HNO23" s="29"/>
      <c r="HNP23" s="71"/>
      <c r="HNQ23" s="29"/>
      <c r="HNR23" s="71"/>
      <c r="HNS23" s="29"/>
      <c r="HNT23" s="71"/>
      <c r="HNU23" s="29"/>
      <c r="HNV23" s="71"/>
      <c r="HNW23" s="29"/>
      <c r="HNX23" s="71"/>
      <c r="HNY23" s="29"/>
      <c r="HNZ23" s="71"/>
      <c r="HOA23" s="29"/>
      <c r="HOB23" s="71"/>
      <c r="HOC23" s="29"/>
      <c r="HOD23" s="71"/>
      <c r="HOE23" s="29"/>
      <c r="HOF23" s="71"/>
      <c r="HOG23" s="29"/>
      <c r="HOH23" s="71"/>
      <c r="HOI23" s="29"/>
      <c r="HOJ23" s="71"/>
      <c r="HOK23" s="29"/>
      <c r="HOL23" s="71"/>
      <c r="HOM23" s="29"/>
      <c r="HON23" s="71"/>
      <c r="HOO23" s="29"/>
      <c r="HOP23" s="71"/>
      <c r="HOQ23" s="29"/>
      <c r="HOR23" s="71"/>
      <c r="HOS23" s="29"/>
      <c r="HOT23" s="71"/>
      <c r="HOU23" s="29"/>
      <c r="HOV23" s="71"/>
      <c r="HOW23" s="29"/>
      <c r="HOX23" s="71"/>
      <c r="HOY23" s="29"/>
      <c r="HOZ23" s="71"/>
      <c r="HPA23" s="29"/>
      <c r="HPB23" s="71"/>
      <c r="HPC23" s="29"/>
      <c r="HPD23" s="71"/>
      <c r="HPE23" s="29"/>
      <c r="HPF23" s="71"/>
      <c r="HPG23" s="29"/>
      <c r="HPH23" s="71"/>
      <c r="HPI23" s="29"/>
      <c r="HPJ23" s="71"/>
      <c r="HPK23" s="29"/>
      <c r="HPL23" s="71"/>
      <c r="HPM23" s="29"/>
      <c r="HPN23" s="71"/>
      <c r="HPO23" s="29"/>
      <c r="HPP23" s="71"/>
      <c r="HPQ23" s="29"/>
      <c r="HPR23" s="71"/>
      <c r="HPS23" s="29"/>
      <c r="HPT23" s="71"/>
      <c r="HPU23" s="29"/>
      <c r="HPV23" s="71"/>
      <c r="HPW23" s="29"/>
      <c r="HPX23" s="71"/>
      <c r="HPY23" s="29"/>
      <c r="HPZ23" s="71"/>
      <c r="HQA23" s="29"/>
      <c r="HQB23" s="71"/>
      <c r="HQC23" s="29"/>
      <c r="HQD23" s="71"/>
      <c r="HQE23" s="29"/>
      <c r="HQF23" s="71"/>
      <c r="HQG23" s="29"/>
      <c r="HQH23" s="71"/>
      <c r="HQI23" s="29"/>
      <c r="HQJ23" s="71"/>
      <c r="HQK23" s="29"/>
      <c r="HQL23" s="71"/>
      <c r="HQM23" s="29"/>
      <c r="HQN23" s="71"/>
      <c r="HQO23" s="29"/>
      <c r="HQP23" s="71"/>
      <c r="HQQ23" s="29"/>
      <c r="HQR23" s="71"/>
      <c r="HQS23" s="29"/>
      <c r="HQT23" s="71"/>
      <c r="HQU23" s="29"/>
      <c r="HQV23" s="71"/>
      <c r="HQW23" s="29"/>
      <c r="HQX23" s="71"/>
      <c r="HQY23" s="29"/>
      <c r="HQZ23" s="71"/>
      <c r="HRA23" s="29"/>
      <c r="HRB23" s="71"/>
      <c r="HRC23" s="29"/>
      <c r="HRD23" s="71"/>
      <c r="HRE23" s="29"/>
      <c r="HRF23" s="71"/>
      <c r="HRG23" s="29"/>
      <c r="HRH23" s="71"/>
      <c r="HRI23" s="29"/>
      <c r="HRJ23" s="71"/>
      <c r="HRK23" s="29"/>
      <c r="HRL23" s="71"/>
      <c r="HRM23" s="29"/>
      <c r="HRN23" s="71"/>
      <c r="HRO23" s="29"/>
      <c r="HRP23" s="71"/>
      <c r="HRQ23" s="29"/>
      <c r="HRR23" s="71"/>
      <c r="HRS23" s="29"/>
      <c r="HRT23" s="71"/>
      <c r="HRU23" s="29"/>
      <c r="HRV23" s="71"/>
      <c r="HRW23" s="29"/>
      <c r="HRX23" s="71"/>
      <c r="HRY23" s="29"/>
      <c r="HRZ23" s="71"/>
      <c r="HSA23" s="29"/>
      <c r="HSB23" s="71"/>
      <c r="HSC23" s="29"/>
      <c r="HSD23" s="71"/>
      <c r="HSE23" s="29"/>
      <c r="HSF23" s="71"/>
      <c r="HSG23" s="29"/>
      <c r="HSH23" s="71"/>
      <c r="HSI23" s="29"/>
      <c r="HSJ23" s="71"/>
      <c r="HSK23" s="29"/>
      <c r="HSL23" s="71"/>
      <c r="HSM23" s="29"/>
      <c r="HSN23" s="71"/>
      <c r="HSO23" s="29"/>
      <c r="HSP23" s="71"/>
      <c r="HSQ23" s="29"/>
      <c r="HSR23" s="71"/>
      <c r="HSS23" s="29"/>
      <c r="HST23" s="71"/>
      <c r="HSU23" s="29"/>
      <c r="HSV23" s="71"/>
      <c r="HSW23" s="29"/>
      <c r="HSX23" s="71"/>
      <c r="HSY23" s="29"/>
      <c r="HSZ23" s="71"/>
      <c r="HTA23" s="29"/>
      <c r="HTB23" s="71"/>
      <c r="HTC23" s="29"/>
      <c r="HTD23" s="71"/>
      <c r="HTE23" s="29"/>
      <c r="HTF23" s="71"/>
      <c r="HTG23" s="29"/>
      <c r="HTH23" s="71"/>
      <c r="HTI23" s="29"/>
      <c r="HTJ23" s="71"/>
      <c r="HTK23" s="29"/>
      <c r="HTL23" s="71"/>
      <c r="HTM23" s="29"/>
      <c r="HTN23" s="71"/>
      <c r="HTO23" s="29"/>
      <c r="HTP23" s="71"/>
      <c r="HTQ23" s="29"/>
      <c r="HTR23" s="71"/>
      <c r="HTS23" s="29"/>
      <c r="HTT23" s="71"/>
      <c r="HTU23" s="29"/>
      <c r="HTV23" s="71"/>
      <c r="HTW23" s="29"/>
      <c r="HTX23" s="71"/>
      <c r="HTY23" s="29"/>
      <c r="HTZ23" s="71"/>
      <c r="HUA23" s="29"/>
      <c r="HUB23" s="71"/>
      <c r="HUC23" s="29"/>
      <c r="HUD23" s="71"/>
      <c r="HUE23" s="29"/>
      <c r="HUF23" s="71"/>
      <c r="HUG23" s="29"/>
      <c r="HUH23" s="71"/>
      <c r="HUI23" s="29"/>
      <c r="HUJ23" s="71"/>
      <c r="HUK23" s="29"/>
      <c r="HUL23" s="71"/>
      <c r="HUM23" s="29"/>
      <c r="HUN23" s="71"/>
      <c r="HUO23" s="29"/>
      <c r="HUP23" s="71"/>
      <c r="HUQ23" s="29"/>
      <c r="HUR23" s="71"/>
      <c r="HUS23" s="29"/>
      <c r="HUT23" s="71"/>
      <c r="HUU23" s="29"/>
      <c r="HUV23" s="71"/>
      <c r="HUW23" s="29"/>
      <c r="HUX23" s="71"/>
      <c r="HUY23" s="29"/>
      <c r="HUZ23" s="71"/>
      <c r="HVA23" s="29"/>
      <c r="HVB23" s="71"/>
      <c r="HVC23" s="29"/>
      <c r="HVD23" s="71"/>
      <c r="HVE23" s="29"/>
      <c r="HVF23" s="71"/>
      <c r="HVG23" s="29"/>
      <c r="HVH23" s="71"/>
      <c r="HVI23" s="29"/>
      <c r="HVJ23" s="71"/>
      <c r="HVK23" s="29"/>
      <c r="HVL23" s="71"/>
      <c r="HVM23" s="29"/>
      <c r="HVN23" s="71"/>
      <c r="HVO23" s="29"/>
      <c r="HVP23" s="71"/>
      <c r="HVQ23" s="29"/>
      <c r="HVR23" s="71"/>
      <c r="HVS23" s="29"/>
      <c r="HVT23" s="71"/>
      <c r="HVU23" s="29"/>
      <c r="HVV23" s="71"/>
      <c r="HVW23" s="29"/>
      <c r="HVX23" s="71"/>
      <c r="HVY23" s="29"/>
      <c r="HVZ23" s="71"/>
      <c r="HWA23" s="29"/>
      <c r="HWB23" s="71"/>
      <c r="HWC23" s="29"/>
      <c r="HWD23" s="71"/>
      <c r="HWE23" s="29"/>
      <c r="HWF23" s="71"/>
      <c r="HWG23" s="29"/>
      <c r="HWH23" s="71"/>
      <c r="HWI23" s="29"/>
      <c r="HWJ23" s="71"/>
      <c r="HWK23" s="29"/>
      <c r="HWL23" s="71"/>
      <c r="HWM23" s="29"/>
      <c r="HWN23" s="71"/>
      <c r="HWO23" s="29"/>
      <c r="HWP23" s="71"/>
      <c r="HWQ23" s="29"/>
      <c r="HWR23" s="71"/>
      <c r="HWS23" s="29"/>
      <c r="HWT23" s="71"/>
      <c r="HWU23" s="29"/>
      <c r="HWV23" s="71"/>
      <c r="HWW23" s="29"/>
      <c r="HWX23" s="71"/>
      <c r="HWY23" s="29"/>
      <c r="HWZ23" s="71"/>
      <c r="HXA23" s="29"/>
      <c r="HXB23" s="71"/>
      <c r="HXC23" s="29"/>
      <c r="HXD23" s="71"/>
      <c r="HXE23" s="29"/>
      <c r="HXF23" s="71"/>
      <c r="HXG23" s="29"/>
      <c r="HXH23" s="71"/>
      <c r="HXI23" s="29"/>
      <c r="HXJ23" s="71"/>
      <c r="HXK23" s="29"/>
      <c r="HXL23" s="71"/>
      <c r="HXM23" s="29"/>
      <c r="HXN23" s="71"/>
      <c r="HXO23" s="29"/>
      <c r="HXP23" s="71"/>
      <c r="HXQ23" s="29"/>
      <c r="HXR23" s="71"/>
      <c r="HXS23" s="29"/>
      <c r="HXT23" s="71"/>
      <c r="HXU23" s="29"/>
      <c r="HXV23" s="71"/>
      <c r="HXW23" s="29"/>
      <c r="HXX23" s="71"/>
      <c r="HXY23" s="29"/>
      <c r="HXZ23" s="71"/>
      <c r="HYA23" s="29"/>
      <c r="HYB23" s="71"/>
      <c r="HYC23" s="29"/>
      <c r="HYD23" s="71"/>
      <c r="HYE23" s="29"/>
      <c r="HYF23" s="71"/>
      <c r="HYG23" s="29"/>
      <c r="HYH23" s="71"/>
      <c r="HYI23" s="29"/>
      <c r="HYJ23" s="71"/>
      <c r="HYK23" s="29"/>
      <c r="HYL23" s="71"/>
      <c r="HYM23" s="29"/>
      <c r="HYN23" s="71"/>
      <c r="HYO23" s="29"/>
      <c r="HYP23" s="71"/>
      <c r="HYQ23" s="29"/>
      <c r="HYR23" s="71"/>
      <c r="HYS23" s="29"/>
      <c r="HYT23" s="71"/>
      <c r="HYU23" s="29"/>
      <c r="HYV23" s="71"/>
      <c r="HYW23" s="29"/>
      <c r="HYX23" s="71"/>
      <c r="HYY23" s="29"/>
      <c r="HYZ23" s="71"/>
      <c r="HZA23" s="29"/>
      <c r="HZB23" s="71"/>
      <c r="HZC23" s="29"/>
      <c r="HZD23" s="71"/>
      <c r="HZE23" s="29"/>
      <c r="HZF23" s="71"/>
      <c r="HZG23" s="29"/>
      <c r="HZH23" s="71"/>
      <c r="HZI23" s="29"/>
      <c r="HZJ23" s="71"/>
      <c r="HZK23" s="29"/>
      <c r="HZL23" s="71"/>
      <c r="HZM23" s="29"/>
      <c r="HZN23" s="71"/>
      <c r="HZO23" s="29"/>
      <c r="HZP23" s="71"/>
      <c r="HZQ23" s="29"/>
      <c r="HZR23" s="71"/>
      <c r="HZS23" s="29"/>
      <c r="HZT23" s="71"/>
      <c r="HZU23" s="29"/>
      <c r="HZV23" s="71"/>
      <c r="HZW23" s="29"/>
      <c r="HZX23" s="71"/>
      <c r="HZY23" s="29"/>
      <c r="HZZ23" s="71"/>
      <c r="IAA23" s="29"/>
      <c r="IAB23" s="71"/>
      <c r="IAC23" s="29"/>
      <c r="IAD23" s="71"/>
      <c r="IAE23" s="29"/>
      <c r="IAF23" s="71"/>
      <c r="IAG23" s="29"/>
      <c r="IAH23" s="71"/>
      <c r="IAI23" s="29"/>
      <c r="IAJ23" s="71"/>
      <c r="IAK23" s="29"/>
      <c r="IAL23" s="71"/>
      <c r="IAM23" s="29"/>
      <c r="IAN23" s="71"/>
      <c r="IAO23" s="29"/>
      <c r="IAP23" s="71"/>
      <c r="IAQ23" s="29"/>
      <c r="IAR23" s="71"/>
      <c r="IAS23" s="29"/>
      <c r="IAT23" s="71"/>
      <c r="IAU23" s="29"/>
      <c r="IAV23" s="71"/>
      <c r="IAW23" s="29"/>
      <c r="IAX23" s="71"/>
      <c r="IAY23" s="29"/>
      <c r="IAZ23" s="71"/>
      <c r="IBA23" s="29"/>
      <c r="IBB23" s="71"/>
      <c r="IBC23" s="29"/>
      <c r="IBD23" s="71"/>
      <c r="IBE23" s="29"/>
      <c r="IBF23" s="71"/>
      <c r="IBG23" s="29"/>
      <c r="IBH23" s="71"/>
      <c r="IBI23" s="29"/>
      <c r="IBJ23" s="71"/>
      <c r="IBK23" s="29"/>
      <c r="IBL23" s="71"/>
      <c r="IBM23" s="29"/>
      <c r="IBN23" s="71"/>
      <c r="IBO23" s="29"/>
      <c r="IBP23" s="71"/>
      <c r="IBQ23" s="29"/>
      <c r="IBR23" s="71"/>
      <c r="IBS23" s="29"/>
      <c r="IBT23" s="71"/>
      <c r="IBU23" s="29"/>
      <c r="IBV23" s="71"/>
      <c r="IBW23" s="29"/>
      <c r="IBX23" s="71"/>
      <c r="IBY23" s="29"/>
      <c r="IBZ23" s="71"/>
      <c r="ICA23" s="29"/>
      <c r="ICB23" s="71"/>
      <c r="ICC23" s="29"/>
      <c r="ICD23" s="71"/>
      <c r="ICE23" s="29"/>
      <c r="ICF23" s="71"/>
      <c r="ICG23" s="29"/>
      <c r="ICH23" s="71"/>
      <c r="ICI23" s="29"/>
      <c r="ICJ23" s="71"/>
      <c r="ICK23" s="29"/>
      <c r="ICL23" s="71"/>
      <c r="ICM23" s="29"/>
      <c r="ICN23" s="71"/>
      <c r="ICO23" s="29"/>
      <c r="ICP23" s="71"/>
      <c r="ICQ23" s="29"/>
      <c r="ICR23" s="71"/>
      <c r="ICS23" s="29"/>
      <c r="ICT23" s="71"/>
      <c r="ICU23" s="29"/>
      <c r="ICV23" s="71"/>
      <c r="ICW23" s="29"/>
      <c r="ICX23" s="71"/>
      <c r="ICY23" s="29"/>
      <c r="ICZ23" s="71"/>
      <c r="IDA23" s="29"/>
      <c r="IDB23" s="71"/>
      <c r="IDC23" s="29"/>
      <c r="IDD23" s="71"/>
      <c r="IDE23" s="29"/>
      <c r="IDF23" s="71"/>
      <c r="IDG23" s="29"/>
      <c r="IDH23" s="71"/>
      <c r="IDI23" s="29"/>
      <c r="IDJ23" s="71"/>
      <c r="IDK23" s="29"/>
      <c r="IDL23" s="71"/>
      <c r="IDM23" s="29"/>
      <c r="IDN23" s="71"/>
      <c r="IDO23" s="29"/>
      <c r="IDP23" s="71"/>
      <c r="IDQ23" s="29"/>
      <c r="IDR23" s="71"/>
      <c r="IDS23" s="29"/>
      <c r="IDT23" s="71"/>
      <c r="IDU23" s="29"/>
      <c r="IDV23" s="71"/>
      <c r="IDW23" s="29"/>
      <c r="IDX23" s="71"/>
      <c r="IDY23" s="29"/>
      <c r="IDZ23" s="71"/>
      <c r="IEA23" s="29"/>
      <c r="IEB23" s="71"/>
      <c r="IEC23" s="29"/>
      <c r="IED23" s="71"/>
      <c r="IEE23" s="29"/>
      <c r="IEF23" s="71"/>
      <c r="IEG23" s="29"/>
      <c r="IEH23" s="71"/>
      <c r="IEI23" s="29"/>
      <c r="IEJ23" s="71"/>
      <c r="IEK23" s="29"/>
      <c r="IEL23" s="71"/>
      <c r="IEM23" s="29"/>
      <c r="IEN23" s="71"/>
      <c r="IEO23" s="29"/>
      <c r="IEP23" s="71"/>
      <c r="IEQ23" s="29"/>
      <c r="IER23" s="71"/>
      <c r="IES23" s="29"/>
      <c r="IET23" s="71"/>
      <c r="IEU23" s="29"/>
      <c r="IEV23" s="71"/>
      <c r="IEW23" s="29"/>
      <c r="IEX23" s="71"/>
      <c r="IEY23" s="29"/>
      <c r="IEZ23" s="71"/>
      <c r="IFA23" s="29"/>
      <c r="IFB23" s="71"/>
      <c r="IFC23" s="29"/>
      <c r="IFD23" s="71"/>
      <c r="IFE23" s="29"/>
      <c r="IFF23" s="71"/>
      <c r="IFG23" s="29"/>
      <c r="IFH23" s="71"/>
      <c r="IFI23" s="29"/>
      <c r="IFJ23" s="71"/>
      <c r="IFK23" s="29"/>
      <c r="IFL23" s="71"/>
      <c r="IFM23" s="29"/>
      <c r="IFN23" s="71"/>
      <c r="IFO23" s="29"/>
      <c r="IFP23" s="71"/>
      <c r="IFQ23" s="29"/>
      <c r="IFR23" s="71"/>
      <c r="IFS23" s="29"/>
      <c r="IFT23" s="71"/>
      <c r="IFU23" s="29"/>
      <c r="IFV23" s="71"/>
      <c r="IFW23" s="29"/>
      <c r="IFX23" s="71"/>
      <c r="IFY23" s="29"/>
      <c r="IFZ23" s="71"/>
      <c r="IGA23" s="29"/>
      <c r="IGB23" s="71"/>
      <c r="IGC23" s="29"/>
      <c r="IGD23" s="71"/>
      <c r="IGE23" s="29"/>
      <c r="IGF23" s="71"/>
      <c r="IGG23" s="29"/>
      <c r="IGH23" s="71"/>
      <c r="IGI23" s="29"/>
      <c r="IGJ23" s="71"/>
      <c r="IGK23" s="29"/>
      <c r="IGL23" s="71"/>
      <c r="IGM23" s="29"/>
      <c r="IGN23" s="71"/>
      <c r="IGO23" s="29"/>
      <c r="IGP23" s="71"/>
      <c r="IGQ23" s="29"/>
      <c r="IGR23" s="71"/>
      <c r="IGS23" s="29"/>
      <c r="IGT23" s="71"/>
      <c r="IGU23" s="29"/>
      <c r="IGV23" s="71"/>
      <c r="IGW23" s="29"/>
      <c r="IGX23" s="71"/>
      <c r="IGY23" s="29"/>
      <c r="IGZ23" s="71"/>
      <c r="IHA23" s="29"/>
      <c r="IHB23" s="71"/>
      <c r="IHC23" s="29"/>
      <c r="IHD23" s="71"/>
      <c r="IHE23" s="29"/>
      <c r="IHF23" s="71"/>
      <c r="IHG23" s="29"/>
      <c r="IHH23" s="71"/>
      <c r="IHI23" s="29"/>
      <c r="IHJ23" s="71"/>
      <c r="IHK23" s="29"/>
      <c r="IHL23" s="71"/>
      <c r="IHM23" s="29"/>
      <c r="IHN23" s="71"/>
      <c r="IHO23" s="29"/>
      <c r="IHP23" s="71"/>
      <c r="IHQ23" s="29"/>
      <c r="IHR23" s="71"/>
      <c r="IHS23" s="29"/>
      <c r="IHT23" s="71"/>
      <c r="IHU23" s="29"/>
      <c r="IHV23" s="71"/>
      <c r="IHW23" s="29"/>
      <c r="IHX23" s="71"/>
      <c r="IHY23" s="29"/>
      <c r="IHZ23" s="71"/>
      <c r="IIA23" s="29"/>
      <c r="IIB23" s="71"/>
      <c r="IIC23" s="29"/>
      <c r="IID23" s="71"/>
      <c r="IIE23" s="29"/>
      <c r="IIF23" s="71"/>
      <c r="IIG23" s="29"/>
      <c r="IIH23" s="71"/>
      <c r="III23" s="29"/>
      <c r="IIJ23" s="71"/>
      <c r="IIK23" s="29"/>
      <c r="IIL23" s="71"/>
      <c r="IIM23" s="29"/>
      <c r="IIN23" s="71"/>
      <c r="IIO23" s="29"/>
      <c r="IIP23" s="71"/>
      <c r="IIQ23" s="29"/>
      <c r="IIR23" s="71"/>
      <c r="IIS23" s="29"/>
      <c r="IIT23" s="71"/>
      <c r="IIU23" s="29"/>
      <c r="IIV23" s="71"/>
      <c r="IIW23" s="29"/>
      <c r="IIX23" s="71"/>
      <c r="IIY23" s="29"/>
      <c r="IIZ23" s="71"/>
      <c r="IJA23" s="29"/>
      <c r="IJB23" s="71"/>
      <c r="IJC23" s="29"/>
      <c r="IJD23" s="71"/>
      <c r="IJE23" s="29"/>
      <c r="IJF23" s="71"/>
      <c r="IJG23" s="29"/>
      <c r="IJH23" s="71"/>
      <c r="IJI23" s="29"/>
      <c r="IJJ23" s="71"/>
      <c r="IJK23" s="29"/>
      <c r="IJL23" s="71"/>
      <c r="IJM23" s="29"/>
      <c r="IJN23" s="71"/>
      <c r="IJO23" s="29"/>
      <c r="IJP23" s="71"/>
      <c r="IJQ23" s="29"/>
      <c r="IJR23" s="71"/>
      <c r="IJS23" s="29"/>
      <c r="IJT23" s="71"/>
      <c r="IJU23" s="29"/>
      <c r="IJV23" s="71"/>
      <c r="IJW23" s="29"/>
      <c r="IJX23" s="71"/>
      <c r="IJY23" s="29"/>
      <c r="IJZ23" s="71"/>
      <c r="IKA23" s="29"/>
      <c r="IKB23" s="71"/>
      <c r="IKC23" s="29"/>
      <c r="IKD23" s="71"/>
      <c r="IKE23" s="29"/>
      <c r="IKF23" s="71"/>
      <c r="IKG23" s="29"/>
      <c r="IKH23" s="71"/>
      <c r="IKI23" s="29"/>
      <c r="IKJ23" s="71"/>
      <c r="IKK23" s="29"/>
      <c r="IKL23" s="71"/>
      <c r="IKM23" s="29"/>
      <c r="IKN23" s="71"/>
      <c r="IKO23" s="29"/>
      <c r="IKP23" s="71"/>
      <c r="IKQ23" s="29"/>
      <c r="IKR23" s="71"/>
      <c r="IKS23" s="29"/>
      <c r="IKT23" s="71"/>
      <c r="IKU23" s="29"/>
      <c r="IKV23" s="71"/>
      <c r="IKW23" s="29"/>
      <c r="IKX23" s="71"/>
      <c r="IKY23" s="29"/>
      <c r="IKZ23" s="71"/>
      <c r="ILA23" s="29"/>
      <c r="ILB23" s="71"/>
      <c r="ILC23" s="29"/>
      <c r="ILD23" s="71"/>
      <c r="ILE23" s="29"/>
      <c r="ILF23" s="71"/>
      <c r="ILG23" s="29"/>
      <c r="ILH23" s="71"/>
      <c r="ILI23" s="29"/>
      <c r="ILJ23" s="71"/>
      <c r="ILK23" s="29"/>
      <c r="ILL23" s="71"/>
      <c r="ILM23" s="29"/>
      <c r="ILN23" s="71"/>
      <c r="ILO23" s="29"/>
      <c r="ILP23" s="71"/>
      <c r="ILQ23" s="29"/>
      <c r="ILR23" s="71"/>
      <c r="ILS23" s="29"/>
      <c r="ILT23" s="71"/>
      <c r="ILU23" s="29"/>
      <c r="ILV23" s="71"/>
      <c r="ILW23" s="29"/>
      <c r="ILX23" s="71"/>
      <c r="ILY23" s="29"/>
      <c r="ILZ23" s="71"/>
      <c r="IMA23" s="29"/>
      <c r="IMB23" s="71"/>
      <c r="IMC23" s="29"/>
      <c r="IMD23" s="71"/>
      <c r="IME23" s="29"/>
      <c r="IMF23" s="71"/>
      <c r="IMG23" s="29"/>
      <c r="IMH23" s="71"/>
      <c r="IMI23" s="29"/>
      <c r="IMJ23" s="71"/>
      <c r="IMK23" s="29"/>
      <c r="IML23" s="71"/>
      <c r="IMM23" s="29"/>
      <c r="IMN23" s="71"/>
      <c r="IMO23" s="29"/>
      <c r="IMP23" s="71"/>
      <c r="IMQ23" s="29"/>
      <c r="IMR23" s="71"/>
      <c r="IMS23" s="29"/>
      <c r="IMT23" s="71"/>
      <c r="IMU23" s="29"/>
      <c r="IMV23" s="71"/>
      <c r="IMW23" s="29"/>
      <c r="IMX23" s="71"/>
      <c r="IMY23" s="29"/>
      <c r="IMZ23" s="71"/>
      <c r="INA23" s="29"/>
      <c r="INB23" s="71"/>
      <c r="INC23" s="29"/>
      <c r="IND23" s="71"/>
      <c r="INE23" s="29"/>
      <c r="INF23" s="71"/>
      <c r="ING23" s="29"/>
      <c r="INH23" s="71"/>
      <c r="INI23" s="29"/>
      <c r="INJ23" s="71"/>
      <c r="INK23" s="29"/>
      <c r="INL23" s="71"/>
      <c r="INM23" s="29"/>
      <c r="INN23" s="71"/>
      <c r="INO23" s="29"/>
      <c r="INP23" s="71"/>
      <c r="INQ23" s="29"/>
      <c r="INR23" s="71"/>
      <c r="INS23" s="29"/>
      <c r="INT23" s="71"/>
      <c r="INU23" s="29"/>
      <c r="INV23" s="71"/>
      <c r="INW23" s="29"/>
      <c r="INX23" s="71"/>
      <c r="INY23" s="29"/>
      <c r="INZ23" s="71"/>
      <c r="IOA23" s="29"/>
      <c r="IOB23" s="71"/>
      <c r="IOC23" s="29"/>
      <c r="IOD23" s="71"/>
      <c r="IOE23" s="29"/>
      <c r="IOF23" s="71"/>
      <c r="IOG23" s="29"/>
      <c r="IOH23" s="71"/>
      <c r="IOI23" s="29"/>
      <c r="IOJ23" s="71"/>
      <c r="IOK23" s="29"/>
      <c r="IOL23" s="71"/>
      <c r="IOM23" s="29"/>
      <c r="ION23" s="71"/>
      <c r="IOO23" s="29"/>
      <c r="IOP23" s="71"/>
      <c r="IOQ23" s="29"/>
      <c r="IOR23" s="71"/>
      <c r="IOS23" s="29"/>
      <c r="IOT23" s="71"/>
      <c r="IOU23" s="29"/>
      <c r="IOV23" s="71"/>
      <c r="IOW23" s="29"/>
      <c r="IOX23" s="71"/>
      <c r="IOY23" s="29"/>
      <c r="IOZ23" s="71"/>
      <c r="IPA23" s="29"/>
      <c r="IPB23" s="71"/>
      <c r="IPC23" s="29"/>
      <c r="IPD23" s="71"/>
      <c r="IPE23" s="29"/>
      <c r="IPF23" s="71"/>
      <c r="IPG23" s="29"/>
      <c r="IPH23" s="71"/>
      <c r="IPI23" s="29"/>
      <c r="IPJ23" s="71"/>
      <c r="IPK23" s="29"/>
      <c r="IPL23" s="71"/>
      <c r="IPM23" s="29"/>
      <c r="IPN23" s="71"/>
      <c r="IPO23" s="29"/>
      <c r="IPP23" s="71"/>
      <c r="IPQ23" s="29"/>
      <c r="IPR23" s="71"/>
      <c r="IPS23" s="29"/>
      <c r="IPT23" s="71"/>
      <c r="IPU23" s="29"/>
      <c r="IPV23" s="71"/>
      <c r="IPW23" s="29"/>
      <c r="IPX23" s="71"/>
      <c r="IPY23" s="29"/>
      <c r="IPZ23" s="71"/>
      <c r="IQA23" s="29"/>
      <c r="IQB23" s="71"/>
      <c r="IQC23" s="29"/>
      <c r="IQD23" s="71"/>
      <c r="IQE23" s="29"/>
      <c r="IQF23" s="71"/>
      <c r="IQG23" s="29"/>
      <c r="IQH23" s="71"/>
      <c r="IQI23" s="29"/>
      <c r="IQJ23" s="71"/>
      <c r="IQK23" s="29"/>
      <c r="IQL23" s="71"/>
      <c r="IQM23" s="29"/>
      <c r="IQN23" s="71"/>
      <c r="IQO23" s="29"/>
      <c r="IQP23" s="71"/>
      <c r="IQQ23" s="29"/>
      <c r="IQR23" s="71"/>
      <c r="IQS23" s="29"/>
      <c r="IQT23" s="71"/>
      <c r="IQU23" s="29"/>
      <c r="IQV23" s="71"/>
      <c r="IQW23" s="29"/>
      <c r="IQX23" s="71"/>
      <c r="IQY23" s="29"/>
      <c r="IQZ23" s="71"/>
      <c r="IRA23" s="29"/>
      <c r="IRB23" s="71"/>
      <c r="IRC23" s="29"/>
      <c r="IRD23" s="71"/>
      <c r="IRE23" s="29"/>
      <c r="IRF23" s="71"/>
      <c r="IRG23" s="29"/>
      <c r="IRH23" s="71"/>
      <c r="IRI23" s="29"/>
      <c r="IRJ23" s="71"/>
      <c r="IRK23" s="29"/>
      <c r="IRL23" s="71"/>
      <c r="IRM23" s="29"/>
      <c r="IRN23" s="71"/>
      <c r="IRO23" s="29"/>
      <c r="IRP23" s="71"/>
      <c r="IRQ23" s="29"/>
      <c r="IRR23" s="71"/>
      <c r="IRS23" s="29"/>
      <c r="IRT23" s="71"/>
      <c r="IRU23" s="29"/>
      <c r="IRV23" s="71"/>
      <c r="IRW23" s="29"/>
      <c r="IRX23" s="71"/>
      <c r="IRY23" s="29"/>
      <c r="IRZ23" s="71"/>
      <c r="ISA23" s="29"/>
      <c r="ISB23" s="71"/>
      <c r="ISC23" s="29"/>
      <c r="ISD23" s="71"/>
      <c r="ISE23" s="29"/>
      <c r="ISF23" s="71"/>
      <c r="ISG23" s="29"/>
      <c r="ISH23" s="71"/>
      <c r="ISI23" s="29"/>
      <c r="ISJ23" s="71"/>
      <c r="ISK23" s="29"/>
      <c r="ISL23" s="71"/>
      <c r="ISM23" s="29"/>
      <c r="ISN23" s="71"/>
      <c r="ISO23" s="29"/>
      <c r="ISP23" s="71"/>
      <c r="ISQ23" s="29"/>
      <c r="ISR23" s="71"/>
      <c r="ISS23" s="29"/>
      <c r="IST23" s="71"/>
      <c r="ISU23" s="29"/>
      <c r="ISV23" s="71"/>
      <c r="ISW23" s="29"/>
      <c r="ISX23" s="71"/>
      <c r="ISY23" s="29"/>
      <c r="ISZ23" s="71"/>
      <c r="ITA23" s="29"/>
      <c r="ITB23" s="71"/>
      <c r="ITC23" s="29"/>
      <c r="ITD23" s="71"/>
      <c r="ITE23" s="29"/>
      <c r="ITF23" s="71"/>
      <c r="ITG23" s="29"/>
      <c r="ITH23" s="71"/>
      <c r="ITI23" s="29"/>
      <c r="ITJ23" s="71"/>
      <c r="ITK23" s="29"/>
      <c r="ITL23" s="71"/>
      <c r="ITM23" s="29"/>
      <c r="ITN23" s="71"/>
      <c r="ITO23" s="29"/>
      <c r="ITP23" s="71"/>
      <c r="ITQ23" s="29"/>
      <c r="ITR23" s="71"/>
      <c r="ITS23" s="29"/>
      <c r="ITT23" s="71"/>
      <c r="ITU23" s="29"/>
      <c r="ITV23" s="71"/>
      <c r="ITW23" s="29"/>
      <c r="ITX23" s="71"/>
      <c r="ITY23" s="29"/>
      <c r="ITZ23" s="71"/>
      <c r="IUA23" s="29"/>
      <c r="IUB23" s="71"/>
      <c r="IUC23" s="29"/>
      <c r="IUD23" s="71"/>
      <c r="IUE23" s="29"/>
      <c r="IUF23" s="71"/>
      <c r="IUG23" s="29"/>
      <c r="IUH23" s="71"/>
      <c r="IUI23" s="29"/>
      <c r="IUJ23" s="71"/>
      <c r="IUK23" s="29"/>
      <c r="IUL23" s="71"/>
      <c r="IUM23" s="29"/>
      <c r="IUN23" s="71"/>
      <c r="IUO23" s="29"/>
      <c r="IUP23" s="71"/>
      <c r="IUQ23" s="29"/>
      <c r="IUR23" s="71"/>
      <c r="IUS23" s="29"/>
      <c r="IUT23" s="71"/>
      <c r="IUU23" s="29"/>
      <c r="IUV23" s="71"/>
      <c r="IUW23" s="29"/>
      <c r="IUX23" s="71"/>
      <c r="IUY23" s="29"/>
      <c r="IUZ23" s="71"/>
      <c r="IVA23" s="29"/>
      <c r="IVB23" s="71"/>
      <c r="IVC23" s="29"/>
      <c r="IVD23" s="71"/>
      <c r="IVE23" s="29"/>
      <c r="IVF23" s="71"/>
      <c r="IVG23" s="29"/>
      <c r="IVH23" s="71"/>
      <c r="IVI23" s="29"/>
      <c r="IVJ23" s="71"/>
      <c r="IVK23" s="29"/>
      <c r="IVL23" s="71"/>
      <c r="IVM23" s="29"/>
      <c r="IVN23" s="71"/>
      <c r="IVO23" s="29"/>
      <c r="IVP23" s="71"/>
      <c r="IVQ23" s="29"/>
      <c r="IVR23" s="71"/>
      <c r="IVS23" s="29"/>
      <c r="IVT23" s="71"/>
      <c r="IVU23" s="29"/>
      <c r="IVV23" s="71"/>
      <c r="IVW23" s="29"/>
      <c r="IVX23" s="71"/>
      <c r="IVY23" s="29"/>
      <c r="IVZ23" s="71"/>
      <c r="IWA23" s="29"/>
      <c r="IWB23" s="71"/>
      <c r="IWC23" s="29"/>
      <c r="IWD23" s="71"/>
      <c r="IWE23" s="29"/>
      <c r="IWF23" s="71"/>
      <c r="IWG23" s="29"/>
      <c r="IWH23" s="71"/>
      <c r="IWI23" s="29"/>
      <c r="IWJ23" s="71"/>
      <c r="IWK23" s="29"/>
      <c r="IWL23" s="71"/>
      <c r="IWM23" s="29"/>
      <c r="IWN23" s="71"/>
      <c r="IWO23" s="29"/>
      <c r="IWP23" s="71"/>
      <c r="IWQ23" s="29"/>
      <c r="IWR23" s="71"/>
      <c r="IWS23" s="29"/>
      <c r="IWT23" s="71"/>
      <c r="IWU23" s="29"/>
      <c r="IWV23" s="71"/>
      <c r="IWW23" s="29"/>
      <c r="IWX23" s="71"/>
      <c r="IWY23" s="29"/>
      <c r="IWZ23" s="71"/>
      <c r="IXA23" s="29"/>
      <c r="IXB23" s="71"/>
      <c r="IXC23" s="29"/>
      <c r="IXD23" s="71"/>
      <c r="IXE23" s="29"/>
      <c r="IXF23" s="71"/>
      <c r="IXG23" s="29"/>
      <c r="IXH23" s="71"/>
      <c r="IXI23" s="29"/>
      <c r="IXJ23" s="71"/>
      <c r="IXK23" s="29"/>
      <c r="IXL23" s="71"/>
      <c r="IXM23" s="29"/>
      <c r="IXN23" s="71"/>
      <c r="IXO23" s="29"/>
      <c r="IXP23" s="71"/>
      <c r="IXQ23" s="29"/>
      <c r="IXR23" s="71"/>
      <c r="IXS23" s="29"/>
      <c r="IXT23" s="71"/>
      <c r="IXU23" s="29"/>
      <c r="IXV23" s="71"/>
      <c r="IXW23" s="29"/>
      <c r="IXX23" s="71"/>
      <c r="IXY23" s="29"/>
      <c r="IXZ23" s="71"/>
      <c r="IYA23" s="29"/>
      <c r="IYB23" s="71"/>
      <c r="IYC23" s="29"/>
      <c r="IYD23" s="71"/>
      <c r="IYE23" s="29"/>
      <c r="IYF23" s="71"/>
      <c r="IYG23" s="29"/>
      <c r="IYH23" s="71"/>
      <c r="IYI23" s="29"/>
      <c r="IYJ23" s="71"/>
      <c r="IYK23" s="29"/>
      <c r="IYL23" s="71"/>
      <c r="IYM23" s="29"/>
      <c r="IYN23" s="71"/>
      <c r="IYO23" s="29"/>
      <c r="IYP23" s="71"/>
      <c r="IYQ23" s="29"/>
      <c r="IYR23" s="71"/>
      <c r="IYS23" s="29"/>
      <c r="IYT23" s="71"/>
      <c r="IYU23" s="29"/>
      <c r="IYV23" s="71"/>
      <c r="IYW23" s="29"/>
      <c r="IYX23" s="71"/>
      <c r="IYY23" s="29"/>
      <c r="IYZ23" s="71"/>
      <c r="IZA23" s="29"/>
      <c r="IZB23" s="71"/>
      <c r="IZC23" s="29"/>
      <c r="IZD23" s="71"/>
      <c r="IZE23" s="29"/>
      <c r="IZF23" s="71"/>
      <c r="IZG23" s="29"/>
      <c r="IZH23" s="71"/>
      <c r="IZI23" s="29"/>
      <c r="IZJ23" s="71"/>
      <c r="IZK23" s="29"/>
      <c r="IZL23" s="71"/>
      <c r="IZM23" s="29"/>
      <c r="IZN23" s="71"/>
      <c r="IZO23" s="29"/>
      <c r="IZP23" s="71"/>
      <c r="IZQ23" s="29"/>
      <c r="IZR23" s="71"/>
      <c r="IZS23" s="29"/>
      <c r="IZT23" s="71"/>
      <c r="IZU23" s="29"/>
      <c r="IZV23" s="71"/>
      <c r="IZW23" s="29"/>
      <c r="IZX23" s="71"/>
      <c r="IZY23" s="29"/>
      <c r="IZZ23" s="71"/>
      <c r="JAA23" s="29"/>
      <c r="JAB23" s="71"/>
      <c r="JAC23" s="29"/>
      <c r="JAD23" s="71"/>
      <c r="JAE23" s="29"/>
      <c r="JAF23" s="71"/>
      <c r="JAG23" s="29"/>
      <c r="JAH23" s="71"/>
      <c r="JAI23" s="29"/>
      <c r="JAJ23" s="71"/>
      <c r="JAK23" s="29"/>
      <c r="JAL23" s="71"/>
      <c r="JAM23" s="29"/>
      <c r="JAN23" s="71"/>
      <c r="JAO23" s="29"/>
      <c r="JAP23" s="71"/>
      <c r="JAQ23" s="29"/>
      <c r="JAR23" s="71"/>
      <c r="JAS23" s="29"/>
      <c r="JAT23" s="71"/>
      <c r="JAU23" s="29"/>
      <c r="JAV23" s="71"/>
      <c r="JAW23" s="29"/>
      <c r="JAX23" s="71"/>
      <c r="JAY23" s="29"/>
      <c r="JAZ23" s="71"/>
      <c r="JBA23" s="29"/>
      <c r="JBB23" s="71"/>
      <c r="JBC23" s="29"/>
      <c r="JBD23" s="71"/>
      <c r="JBE23" s="29"/>
      <c r="JBF23" s="71"/>
      <c r="JBG23" s="29"/>
      <c r="JBH23" s="71"/>
      <c r="JBI23" s="29"/>
      <c r="JBJ23" s="71"/>
      <c r="JBK23" s="29"/>
      <c r="JBL23" s="71"/>
      <c r="JBM23" s="29"/>
      <c r="JBN23" s="71"/>
      <c r="JBO23" s="29"/>
      <c r="JBP23" s="71"/>
      <c r="JBQ23" s="29"/>
      <c r="JBR23" s="71"/>
      <c r="JBS23" s="29"/>
      <c r="JBT23" s="71"/>
      <c r="JBU23" s="29"/>
      <c r="JBV23" s="71"/>
      <c r="JBW23" s="29"/>
      <c r="JBX23" s="71"/>
      <c r="JBY23" s="29"/>
      <c r="JBZ23" s="71"/>
      <c r="JCA23" s="29"/>
      <c r="JCB23" s="71"/>
      <c r="JCC23" s="29"/>
      <c r="JCD23" s="71"/>
      <c r="JCE23" s="29"/>
      <c r="JCF23" s="71"/>
      <c r="JCG23" s="29"/>
      <c r="JCH23" s="71"/>
      <c r="JCI23" s="29"/>
      <c r="JCJ23" s="71"/>
      <c r="JCK23" s="29"/>
      <c r="JCL23" s="71"/>
      <c r="JCM23" s="29"/>
      <c r="JCN23" s="71"/>
      <c r="JCO23" s="29"/>
      <c r="JCP23" s="71"/>
      <c r="JCQ23" s="29"/>
      <c r="JCR23" s="71"/>
      <c r="JCS23" s="29"/>
      <c r="JCT23" s="71"/>
      <c r="JCU23" s="29"/>
      <c r="JCV23" s="71"/>
      <c r="JCW23" s="29"/>
      <c r="JCX23" s="71"/>
      <c r="JCY23" s="29"/>
      <c r="JCZ23" s="71"/>
      <c r="JDA23" s="29"/>
      <c r="JDB23" s="71"/>
      <c r="JDC23" s="29"/>
      <c r="JDD23" s="71"/>
      <c r="JDE23" s="29"/>
      <c r="JDF23" s="71"/>
      <c r="JDG23" s="29"/>
      <c r="JDH23" s="71"/>
      <c r="JDI23" s="29"/>
      <c r="JDJ23" s="71"/>
      <c r="JDK23" s="29"/>
      <c r="JDL23" s="71"/>
      <c r="JDM23" s="29"/>
      <c r="JDN23" s="71"/>
      <c r="JDO23" s="29"/>
      <c r="JDP23" s="71"/>
      <c r="JDQ23" s="29"/>
      <c r="JDR23" s="71"/>
      <c r="JDS23" s="29"/>
      <c r="JDT23" s="71"/>
      <c r="JDU23" s="29"/>
      <c r="JDV23" s="71"/>
      <c r="JDW23" s="29"/>
      <c r="JDX23" s="71"/>
      <c r="JDY23" s="29"/>
      <c r="JDZ23" s="71"/>
      <c r="JEA23" s="29"/>
      <c r="JEB23" s="71"/>
      <c r="JEC23" s="29"/>
      <c r="JED23" s="71"/>
      <c r="JEE23" s="29"/>
      <c r="JEF23" s="71"/>
      <c r="JEG23" s="29"/>
      <c r="JEH23" s="71"/>
      <c r="JEI23" s="29"/>
      <c r="JEJ23" s="71"/>
      <c r="JEK23" s="29"/>
      <c r="JEL23" s="71"/>
      <c r="JEM23" s="29"/>
      <c r="JEN23" s="71"/>
      <c r="JEO23" s="29"/>
      <c r="JEP23" s="71"/>
      <c r="JEQ23" s="29"/>
      <c r="JER23" s="71"/>
      <c r="JES23" s="29"/>
      <c r="JET23" s="71"/>
      <c r="JEU23" s="29"/>
      <c r="JEV23" s="71"/>
      <c r="JEW23" s="29"/>
      <c r="JEX23" s="71"/>
      <c r="JEY23" s="29"/>
      <c r="JEZ23" s="71"/>
      <c r="JFA23" s="29"/>
      <c r="JFB23" s="71"/>
      <c r="JFC23" s="29"/>
      <c r="JFD23" s="71"/>
      <c r="JFE23" s="29"/>
      <c r="JFF23" s="71"/>
      <c r="JFG23" s="29"/>
      <c r="JFH23" s="71"/>
      <c r="JFI23" s="29"/>
      <c r="JFJ23" s="71"/>
      <c r="JFK23" s="29"/>
      <c r="JFL23" s="71"/>
      <c r="JFM23" s="29"/>
      <c r="JFN23" s="71"/>
      <c r="JFO23" s="29"/>
      <c r="JFP23" s="71"/>
      <c r="JFQ23" s="29"/>
      <c r="JFR23" s="71"/>
      <c r="JFS23" s="29"/>
      <c r="JFT23" s="71"/>
      <c r="JFU23" s="29"/>
      <c r="JFV23" s="71"/>
      <c r="JFW23" s="29"/>
      <c r="JFX23" s="71"/>
      <c r="JFY23" s="29"/>
      <c r="JFZ23" s="71"/>
      <c r="JGA23" s="29"/>
      <c r="JGB23" s="71"/>
      <c r="JGC23" s="29"/>
      <c r="JGD23" s="71"/>
      <c r="JGE23" s="29"/>
      <c r="JGF23" s="71"/>
      <c r="JGG23" s="29"/>
      <c r="JGH23" s="71"/>
      <c r="JGI23" s="29"/>
      <c r="JGJ23" s="71"/>
      <c r="JGK23" s="29"/>
      <c r="JGL23" s="71"/>
      <c r="JGM23" s="29"/>
      <c r="JGN23" s="71"/>
      <c r="JGO23" s="29"/>
      <c r="JGP23" s="71"/>
      <c r="JGQ23" s="29"/>
      <c r="JGR23" s="71"/>
      <c r="JGS23" s="29"/>
      <c r="JGT23" s="71"/>
      <c r="JGU23" s="29"/>
      <c r="JGV23" s="71"/>
      <c r="JGW23" s="29"/>
      <c r="JGX23" s="71"/>
      <c r="JGY23" s="29"/>
      <c r="JGZ23" s="71"/>
      <c r="JHA23" s="29"/>
      <c r="JHB23" s="71"/>
      <c r="JHC23" s="29"/>
      <c r="JHD23" s="71"/>
      <c r="JHE23" s="29"/>
      <c r="JHF23" s="71"/>
      <c r="JHG23" s="29"/>
      <c r="JHH23" s="71"/>
      <c r="JHI23" s="29"/>
      <c r="JHJ23" s="71"/>
      <c r="JHK23" s="29"/>
      <c r="JHL23" s="71"/>
      <c r="JHM23" s="29"/>
      <c r="JHN23" s="71"/>
      <c r="JHO23" s="29"/>
      <c r="JHP23" s="71"/>
      <c r="JHQ23" s="29"/>
      <c r="JHR23" s="71"/>
      <c r="JHS23" s="29"/>
      <c r="JHT23" s="71"/>
      <c r="JHU23" s="29"/>
      <c r="JHV23" s="71"/>
      <c r="JHW23" s="29"/>
      <c r="JHX23" s="71"/>
      <c r="JHY23" s="29"/>
      <c r="JHZ23" s="71"/>
      <c r="JIA23" s="29"/>
      <c r="JIB23" s="71"/>
      <c r="JIC23" s="29"/>
      <c r="JID23" s="71"/>
      <c r="JIE23" s="29"/>
      <c r="JIF23" s="71"/>
      <c r="JIG23" s="29"/>
      <c r="JIH23" s="71"/>
      <c r="JII23" s="29"/>
      <c r="JIJ23" s="71"/>
      <c r="JIK23" s="29"/>
      <c r="JIL23" s="71"/>
      <c r="JIM23" s="29"/>
      <c r="JIN23" s="71"/>
      <c r="JIO23" s="29"/>
      <c r="JIP23" s="71"/>
      <c r="JIQ23" s="29"/>
      <c r="JIR23" s="71"/>
      <c r="JIS23" s="29"/>
      <c r="JIT23" s="71"/>
      <c r="JIU23" s="29"/>
      <c r="JIV23" s="71"/>
      <c r="JIW23" s="29"/>
      <c r="JIX23" s="71"/>
      <c r="JIY23" s="29"/>
      <c r="JIZ23" s="71"/>
      <c r="JJA23" s="29"/>
      <c r="JJB23" s="71"/>
      <c r="JJC23" s="29"/>
      <c r="JJD23" s="71"/>
      <c r="JJE23" s="29"/>
      <c r="JJF23" s="71"/>
      <c r="JJG23" s="29"/>
      <c r="JJH23" s="71"/>
      <c r="JJI23" s="29"/>
      <c r="JJJ23" s="71"/>
      <c r="JJK23" s="29"/>
      <c r="JJL23" s="71"/>
      <c r="JJM23" s="29"/>
      <c r="JJN23" s="71"/>
      <c r="JJO23" s="29"/>
      <c r="JJP23" s="71"/>
      <c r="JJQ23" s="29"/>
      <c r="JJR23" s="71"/>
      <c r="JJS23" s="29"/>
      <c r="JJT23" s="71"/>
      <c r="JJU23" s="29"/>
      <c r="JJV23" s="71"/>
      <c r="JJW23" s="29"/>
      <c r="JJX23" s="71"/>
      <c r="JJY23" s="29"/>
      <c r="JJZ23" s="71"/>
      <c r="JKA23" s="29"/>
      <c r="JKB23" s="71"/>
      <c r="JKC23" s="29"/>
      <c r="JKD23" s="71"/>
      <c r="JKE23" s="29"/>
      <c r="JKF23" s="71"/>
      <c r="JKG23" s="29"/>
      <c r="JKH23" s="71"/>
      <c r="JKI23" s="29"/>
      <c r="JKJ23" s="71"/>
      <c r="JKK23" s="29"/>
      <c r="JKL23" s="71"/>
      <c r="JKM23" s="29"/>
      <c r="JKN23" s="71"/>
      <c r="JKO23" s="29"/>
      <c r="JKP23" s="71"/>
      <c r="JKQ23" s="29"/>
      <c r="JKR23" s="71"/>
      <c r="JKS23" s="29"/>
      <c r="JKT23" s="71"/>
      <c r="JKU23" s="29"/>
      <c r="JKV23" s="71"/>
      <c r="JKW23" s="29"/>
      <c r="JKX23" s="71"/>
      <c r="JKY23" s="29"/>
      <c r="JKZ23" s="71"/>
      <c r="JLA23" s="29"/>
      <c r="JLB23" s="71"/>
      <c r="JLC23" s="29"/>
      <c r="JLD23" s="71"/>
      <c r="JLE23" s="29"/>
      <c r="JLF23" s="71"/>
      <c r="JLG23" s="29"/>
      <c r="JLH23" s="71"/>
      <c r="JLI23" s="29"/>
      <c r="JLJ23" s="71"/>
      <c r="JLK23" s="29"/>
      <c r="JLL23" s="71"/>
      <c r="JLM23" s="29"/>
      <c r="JLN23" s="71"/>
      <c r="JLO23" s="29"/>
      <c r="JLP23" s="71"/>
      <c r="JLQ23" s="29"/>
      <c r="JLR23" s="71"/>
      <c r="JLS23" s="29"/>
      <c r="JLT23" s="71"/>
      <c r="JLU23" s="29"/>
      <c r="JLV23" s="71"/>
      <c r="JLW23" s="29"/>
      <c r="JLX23" s="71"/>
      <c r="JLY23" s="29"/>
      <c r="JLZ23" s="71"/>
      <c r="JMA23" s="29"/>
      <c r="JMB23" s="71"/>
      <c r="JMC23" s="29"/>
      <c r="JMD23" s="71"/>
      <c r="JME23" s="29"/>
      <c r="JMF23" s="71"/>
      <c r="JMG23" s="29"/>
      <c r="JMH23" s="71"/>
      <c r="JMI23" s="29"/>
      <c r="JMJ23" s="71"/>
      <c r="JMK23" s="29"/>
      <c r="JML23" s="71"/>
      <c r="JMM23" s="29"/>
      <c r="JMN23" s="71"/>
      <c r="JMO23" s="29"/>
      <c r="JMP23" s="71"/>
      <c r="JMQ23" s="29"/>
      <c r="JMR23" s="71"/>
      <c r="JMS23" s="29"/>
      <c r="JMT23" s="71"/>
      <c r="JMU23" s="29"/>
      <c r="JMV23" s="71"/>
      <c r="JMW23" s="29"/>
      <c r="JMX23" s="71"/>
      <c r="JMY23" s="29"/>
      <c r="JMZ23" s="71"/>
      <c r="JNA23" s="29"/>
      <c r="JNB23" s="71"/>
      <c r="JNC23" s="29"/>
      <c r="JND23" s="71"/>
      <c r="JNE23" s="29"/>
      <c r="JNF23" s="71"/>
      <c r="JNG23" s="29"/>
      <c r="JNH23" s="71"/>
      <c r="JNI23" s="29"/>
      <c r="JNJ23" s="71"/>
      <c r="JNK23" s="29"/>
      <c r="JNL23" s="71"/>
      <c r="JNM23" s="29"/>
      <c r="JNN23" s="71"/>
      <c r="JNO23" s="29"/>
      <c r="JNP23" s="71"/>
      <c r="JNQ23" s="29"/>
      <c r="JNR23" s="71"/>
      <c r="JNS23" s="29"/>
      <c r="JNT23" s="71"/>
      <c r="JNU23" s="29"/>
      <c r="JNV23" s="71"/>
      <c r="JNW23" s="29"/>
      <c r="JNX23" s="71"/>
      <c r="JNY23" s="29"/>
      <c r="JNZ23" s="71"/>
      <c r="JOA23" s="29"/>
      <c r="JOB23" s="71"/>
      <c r="JOC23" s="29"/>
      <c r="JOD23" s="71"/>
      <c r="JOE23" s="29"/>
      <c r="JOF23" s="71"/>
      <c r="JOG23" s="29"/>
      <c r="JOH23" s="71"/>
      <c r="JOI23" s="29"/>
      <c r="JOJ23" s="71"/>
      <c r="JOK23" s="29"/>
      <c r="JOL23" s="71"/>
      <c r="JOM23" s="29"/>
      <c r="JON23" s="71"/>
      <c r="JOO23" s="29"/>
      <c r="JOP23" s="71"/>
      <c r="JOQ23" s="29"/>
      <c r="JOR23" s="71"/>
      <c r="JOS23" s="29"/>
      <c r="JOT23" s="71"/>
      <c r="JOU23" s="29"/>
      <c r="JOV23" s="71"/>
      <c r="JOW23" s="29"/>
      <c r="JOX23" s="71"/>
      <c r="JOY23" s="29"/>
      <c r="JOZ23" s="71"/>
      <c r="JPA23" s="29"/>
      <c r="JPB23" s="71"/>
      <c r="JPC23" s="29"/>
      <c r="JPD23" s="71"/>
      <c r="JPE23" s="29"/>
      <c r="JPF23" s="71"/>
      <c r="JPG23" s="29"/>
      <c r="JPH23" s="71"/>
      <c r="JPI23" s="29"/>
      <c r="JPJ23" s="71"/>
      <c r="JPK23" s="29"/>
      <c r="JPL23" s="71"/>
      <c r="JPM23" s="29"/>
      <c r="JPN23" s="71"/>
      <c r="JPO23" s="29"/>
      <c r="JPP23" s="71"/>
      <c r="JPQ23" s="29"/>
      <c r="JPR23" s="71"/>
      <c r="JPS23" s="29"/>
      <c r="JPT23" s="71"/>
      <c r="JPU23" s="29"/>
      <c r="JPV23" s="71"/>
      <c r="JPW23" s="29"/>
      <c r="JPX23" s="71"/>
      <c r="JPY23" s="29"/>
      <c r="JPZ23" s="71"/>
      <c r="JQA23" s="29"/>
      <c r="JQB23" s="71"/>
      <c r="JQC23" s="29"/>
      <c r="JQD23" s="71"/>
      <c r="JQE23" s="29"/>
      <c r="JQF23" s="71"/>
      <c r="JQG23" s="29"/>
      <c r="JQH23" s="71"/>
      <c r="JQI23" s="29"/>
      <c r="JQJ23" s="71"/>
      <c r="JQK23" s="29"/>
      <c r="JQL23" s="71"/>
      <c r="JQM23" s="29"/>
      <c r="JQN23" s="71"/>
      <c r="JQO23" s="29"/>
      <c r="JQP23" s="71"/>
      <c r="JQQ23" s="29"/>
      <c r="JQR23" s="71"/>
      <c r="JQS23" s="29"/>
      <c r="JQT23" s="71"/>
      <c r="JQU23" s="29"/>
      <c r="JQV23" s="71"/>
      <c r="JQW23" s="29"/>
      <c r="JQX23" s="71"/>
      <c r="JQY23" s="29"/>
      <c r="JQZ23" s="71"/>
      <c r="JRA23" s="29"/>
      <c r="JRB23" s="71"/>
      <c r="JRC23" s="29"/>
      <c r="JRD23" s="71"/>
      <c r="JRE23" s="29"/>
      <c r="JRF23" s="71"/>
      <c r="JRG23" s="29"/>
      <c r="JRH23" s="71"/>
      <c r="JRI23" s="29"/>
      <c r="JRJ23" s="71"/>
      <c r="JRK23" s="29"/>
      <c r="JRL23" s="71"/>
      <c r="JRM23" s="29"/>
      <c r="JRN23" s="71"/>
      <c r="JRO23" s="29"/>
      <c r="JRP23" s="71"/>
      <c r="JRQ23" s="29"/>
      <c r="JRR23" s="71"/>
      <c r="JRS23" s="29"/>
      <c r="JRT23" s="71"/>
      <c r="JRU23" s="29"/>
      <c r="JRV23" s="71"/>
      <c r="JRW23" s="29"/>
      <c r="JRX23" s="71"/>
      <c r="JRY23" s="29"/>
      <c r="JRZ23" s="71"/>
      <c r="JSA23" s="29"/>
      <c r="JSB23" s="71"/>
      <c r="JSC23" s="29"/>
      <c r="JSD23" s="71"/>
      <c r="JSE23" s="29"/>
      <c r="JSF23" s="71"/>
      <c r="JSG23" s="29"/>
      <c r="JSH23" s="71"/>
      <c r="JSI23" s="29"/>
      <c r="JSJ23" s="71"/>
      <c r="JSK23" s="29"/>
      <c r="JSL23" s="71"/>
      <c r="JSM23" s="29"/>
      <c r="JSN23" s="71"/>
      <c r="JSO23" s="29"/>
      <c r="JSP23" s="71"/>
      <c r="JSQ23" s="29"/>
      <c r="JSR23" s="71"/>
      <c r="JSS23" s="29"/>
      <c r="JST23" s="71"/>
      <c r="JSU23" s="29"/>
      <c r="JSV23" s="71"/>
      <c r="JSW23" s="29"/>
      <c r="JSX23" s="71"/>
      <c r="JSY23" s="29"/>
      <c r="JSZ23" s="71"/>
      <c r="JTA23" s="29"/>
      <c r="JTB23" s="71"/>
      <c r="JTC23" s="29"/>
      <c r="JTD23" s="71"/>
      <c r="JTE23" s="29"/>
      <c r="JTF23" s="71"/>
      <c r="JTG23" s="29"/>
      <c r="JTH23" s="71"/>
      <c r="JTI23" s="29"/>
      <c r="JTJ23" s="71"/>
      <c r="JTK23" s="29"/>
      <c r="JTL23" s="71"/>
      <c r="JTM23" s="29"/>
      <c r="JTN23" s="71"/>
      <c r="JTO23" s="29"/>
      <c r="JTP23" s="71"/>
      <c r="JTQ23" s="29"/>
      <c r="JTR23" s="71"/>
      <c r="JTS23" s="29"/>
      <c r="JTT23" s="71"/>
      <c r="JTU23" s="29"/>
      <c r="JTV23" s="71"/>
      <c r="JTW23" s="29"/>
      <c r="JTX23" s="71"/>
      <c r="JTY23" s="29"/>
      <c r="JTZ23" s="71"/>
      <c r="JUA23" s="29"/>
      <c r="JUB23" s="71"/>
      <c r="JUC23" s="29"/>
      <c r="JUD23" s="71"/>
      <c r="JUE23" s="29"/>
      <c r="JUF23" s="71"/>
      <c r="JUG23" s="29"/>
      <c r="JUH23" s="71"/>
      <c r="JUI23" s="29"/>
      <c r="JUJ23" s="71"/>
      <c r="JUK23" s="29"/>
      <c r="JUL23" s="71"/>
      <c r="JUM23" s="29"/>
      <c r="JUN23" s="71"/>
      <c r="JUO23" s="29"/>
      <c r="JUP23" s="71"/>
      <c r="JUQ23" s="29"/>
      <c r="JUR23" s="71"/>
      <c r="JUS23" s="29"/>
      <c r="JUT23" s="71"/>
      <c r="JUU23" s="29"/>
      <c r="JUV23" s="71"/>
      <c r="JUW23" s="29"/>
      <c r="JUX23" s="71"/>
      <c r="JUY23" s="29"/>
      <c r="JUZ23" s="71"/>
      <c r="JVA23" s="29"/>
      <c r="JVB23" s="71"/>
      <c r="JVC23" s="29"/>
      <c r="JVD23" s="71"/>
      <c r="JVE23" s="29"/>
      <c r="JVF23" s="71"/>
      <c r="JVG23" s="29"/>
      <c r="JVH23" s="71"/>
      <c r="JVI23" s="29"/>
      <c r="JVJ23" s="71"/>
      <c r="JVK23" s="29"/>
      <c r="JVL23" s="71"/>
      <c r="JVM23" s="29"/>
      <c r="JVN23" s="71"/>
      <c r="JVO23" s="29"/>
      <c r="JVP23" s="71"/>
      <c r="JVQ23" s="29"/>
      <c r="JVR23" s="71"/>
      <c r="JVS23" s="29"/>
      <c r="JVT23" s="71"/>
      <c r="JVU23" s="29"/>
      <c r="JVV23" s="71"/>
      <c r="JVW23" s="29"/>
      <c r="JVX23" s="71"/>
      <c r="JVY23" s="29"/>
      <c r="JVZ23" s="71"/>
      <c r="JWA23" s="29"/>
      <c r="JWB23" s="71"/>
      <c r="JWC23" s="29"/>
      <c r="JWD23" s="71"/>
      <c r="JWE23" s="29"/>
      <c r="JWF23" s="71"/>
      <c r="JWG23" s="29"/>
      <c r="JWH23" s="71"/>
      <c r="JWI23" s="29"/>
      <c r="JWJ23" s="71"/>
      <c r="JWK23" s="29"/>
      <c r="JWL23" s="71"/>
      <c r="JWM23" s="29"/>
      <c r="JWN23" s="71"/>
      <c r="JWO23" s="29"/>
      <c r="JWP23" s="71"/>
      <c r="JWQ23" s="29"/>
      <c r="JWR23" s="71"/>
      <c r="JWS23" s="29"/>
      <c r="JWT23" s="71"/>
      <c r="JWU23" s="29"/>
      <c r="JWV23" s="71"/>
      <c r="JWW23" s="29"/>
      <c r="JWX23" s="71"/>
      <c r="JWY23" s="29"/>
      <c r="JWZ23" s="71"/>
      <c r="JXA23" s="29"/>
      <c r="JXB23" s="71"/>
      <c r="JXC23" s="29"/>
      <c r="JXD23" s="71"/>
      <c r="JXE23" s="29"/>
      <c r="JXF23" s="71"/>
      <c r="JXG23" s="29"/>
      <c r="JXH23" s="71"/>
      <c r="JXI23" s="29"/>
      <c r="JXJ23" s="71"/>
      <c r="JXK23" s="29"/>
      <c r="JXL23" s="71"/>
      <c r="JXM23" s="29"/>
      <c r="JXN23" s="71"/>
      <c r="JXO23" s="29"/>
      <c r="JXP23" s="71"/>
      <c r="JXQ23" s="29"/>
      <c r="JXR23" s="71"/>
      <c r="JXS23" s="29"/>
      <c r="JXT23" s="71"/>
      <c r="JXU23" s="29"/>
      <c r="JXV23" s="71"/>
      <c r="JXW23" s="29"/>
      <c r="JXX23" s="71"/>
      <c r="JXY23" s="29"/>
      <c r="JXZ23" s="71"/>
      <c r="JYA23" s="29"/>
      <c r="JYB23" s="71"/>
      <c r="JYC23" s="29"/>
      <c r="JYD23" s="71"/>
      <c r="JYE23" s="29"/>
      <c r="JYF23" s="71"/>
      <c r="JYG23" s="29"/>
      <c r="JYH23" s="71"/>
      <c r="JYI23" s="29"/>
      <c r="JYJ23" s="71"/>
      <c r="JYK23" s="29"/>
      <c r="JYL23" s="71"/>
      <c r="JYM23" s="29"/>
      <c r="JYN23" s="71"/>
      <c r="JYO23" s="29"/>
      <c r="JYP23" s="71"/>
      <c r="JYQ23" s="29"/>
      <c r="JYR23" s="71"/>
      <c r="JYS23" s="29"/>
      <c r="JYT23" s="71"/>
      <c r="JYU23" s="29"/>
      <c r="JYV23" s="71"/>
      <c r="JYW23" s="29"/>
      <c r="JYX23" s="71"/>
      <c r="JYY23" s="29"/>
      <c r="JYZ23" s="71"/>
      <c r="JZA23" s="29"/>
      <c r="JZB23" s="71"/>
      <c r="JZC23" s="29"/>
      <c r="JZD23" s="71"/>
      <c r="JZE23" s="29"/>
      <c r="JZF23" s="71"/>
      <c r="JZG23" s="29"/>
      <c r="JZH23" s="71"/>
      <c r="JZI23" s="29"/>
      <c r="JZJ23" s="71"/>
      <c r="JZK23" s="29"/>
      <c r="JZL23" s="71"/>
      <c r="JZM23" s="29"/>
      <c r="JZN23" s="71"/>
      <c r="JZO23" s="29"/>
      <c r="JZP23" s="71"/>
      <c r="JZQ23" s="29"/>
      <c r="JZR23" s="71"/>
      <c r="JZS23" s="29"/>
      <c r="JZT23" s="71"/>
      <c r="JZU23" s="29"/>
      <c r="JZV23" s="71"/>
      <c r="JZW23" s="29"/>
      <c r="JZX23" s="71"/>
      <c r="JZY23" s="29"/>
      <c r="JZZ23" s="71"/>
      <c r="KAA23" s="29"/>
      <c r="KAB23" s="71"/>
      <c r="KAC23" s="29"/>
      <c r="KAD23" s="71"/>
      <c r="KAE23" s="29"/>
      <c r="KAF23" s="71"/>
      <c r="KAG23" s="29"/>
      <c r="KAH23" s="71"/>
      <c r="KAI23" s="29"/>
      <c r="KAJ23" s="71"/>
      <c r="KAK23" s="29"/>
      <c r="KAL23" s="71"/>
      <c r="KAM23" s="29"/>
      <c r="KAN23" s="71"/>
      <c r="KAO23" s="29"/>
      <c r="KAP23" s="71"/>
      <c r="KAQ23" s="29"/>
      <c r="KAR23" s="71"/>
      <c r="KAS23" s="29"/>
      <c r="KAT23" s="71"/>
      <c r="KAU23" s="29"/>
      <c r="KAV23" s="71"/>
      <c r="KAW23" s="29"/>
      <c r="KAX23" s="71"/>
      <c r="KAY23" s="29"/>
      <c r="KAZ23" s="71"/>
      <c r="KBA23" s="29"/>
      <c r="KBB23" s="71"/>
      <c r="KBC23" s="29"/>
      <c r="KBD23" s="71"/>
      <c r="KBE23" s="29"/>
      <c r="KBF23" s="71"/>
      <c r="KBG23" s="29"/>
      <c r="KBH23" s="71"/>
      <c r="KBI23" s="29"/>
      <c r="KBJ23" s="71"/>
      <c r="KBK23" s="29"/>
      <c r="KBL23" s="71"/>
      <c r="KBM23" s="29"/>
      <c r="KBN23" s="71"/>
      <c r="KBO23" s="29"/>
      <c r="KBP23" s="71"/>
      <c r="KBQ23" s="29"/>
      <c r="KBR23" s="71"/>
      <c r="KBS23" s="29"/>
      <c r="KBT23" s="71"/>
      <c r="KBU23" s="29"/>
      <c r="KBV23" s="71"/>
      <c r="KBW23" s="29"/>
      <c r="KBX23" s="71"/>
      <c r="KBY23" s="29"/>
      <c r="KBZ23" s="71"/>
      <c r="KCA23" s="29"/>
      <c r="KCB23" s="71"/>
      <c r="KCC23" s="29"/>
      <c r="KCD23" s="71"/>
      <c r="KCE23" s="29"/>
      <c r="KCF23" s="71"/>
      <c r="KCG23" s="29"/>
      <c r="KCH23" s="71"/>
      <c r="KCI23" s="29"/>
      <c r="KCJ23" s="71"/>
      <c r="KCK23" s="29"/>
      <c r="KCL23" s="71"/>
      <c r="KCM23" s="29"/>
      <c r="KCN23" s="71"/>
      <c r="KCO23" s="29"/>
      <c r="KCP23" s="71"/>
      <c r="KCQ23" s="29"/>
      <c r="KCR23" s="71"/>
      <c r="KCS23" s="29"/>
      <c r="KCT23" s="71"/>
      <c r="KCU23" s="29"/>
      <c r="KCV23" s="71"/>
      <c r="KCW23" s="29"/>
      <c r="KCX23" s="71"/>
      <c r="KCY23" s="29"/>
      <c r="KCZ23" s="71"/>
      <c r="KDA23" s="29"/>
      <c r="KDB23" s="71"/>
      <c r="KDC23" s="29"/>
      <c r="KDD23" s="71"/>
      <c r="KDE23" s="29"/>
      <c r="KDF23" s="71"/>
      <c r="KDG23" s="29"/>
      <c r="KDH23" s="71"/>
      <c r="KDI23" s="29"/>
      <c r="KDJ23" s="71"/>
      <c r="KDK23" s="29"/>
      <c r="KDL23" s="71"/>
      <c r="KDM23" s="29"/>
      <c r="KDN23" s="71"/>
      <c r="KDO23" s="29"/>
      <c r="KDP23" s="71"/>
      <c r="KDQ23" s="29"/>
      <c r="KDR23" s="71"/>
      <c r="KDS23" s="29"/>
      <c r="KDT23" s="71"/>
      <c r="KDU23" s="29"/>
      <c r="KDV23" s="71"/>
      <c r="KDW23" s="29"/>
      <c r="KDX23" s="71"/>
      <c r="KDY23" s="29"/>
      <c r="KDZ23" s="71"/>
      <c r="KEA23" s="29"/>
      <c r="KEB23" s="71"/>
      <c r="KEC23" s="29"/>
      <c r="KED23" s="71"/>
      <c r="KEE23" s="29"/>
      <c r="KEF23" s="71"/>
      <c r="KEG23" s="29"/>
      <c r="KEH23" s="71"/>
      <c r="KEI23" s="29"/>
      <c r="KEJ23" s="71"/>
      <c r="KEK23" s="29"/>
      <c r="KEL23" s="71"/>
      <c r="KEM23" s="29"/>
      <c r="KEN23" s="71"/>
      <c r="KEO23" s="29"/>
      <c r="KEP23" s="71"/>
      <c r="KEQ23" s="29"/>
      <c r="KER23" s="71"/>
      <c r="KES23" s="29"/>
      <c r="KET23" s="71"/>
      <c r="KEU23" s="29"/>
      <c r="KEV23" s="71"/>
      <c r="KEW23" s="29"/>
      <c r="KEX23" s="71"/>
      <c r="KEY23" s="29"/>
      <c r="KEZ23" s="71"/>
      <c r="KFA23" s="29"/>
      <c r="KFB23" s="71"/>
      <c r="KFC23" s="29"/>
      <c r="KFD23" s="71"/>
      <c r="KFE23" s="29"/>
      <c r="KFF23" s="71"/>
      <c r="KFG23" s="29"/>
      <c r="KFH23" s="71"/>
      <c r="KFI23" s="29"/>
      <c r="KFJ23" s="71"/>
      <c r="KFK23" s="29"/>
      <c r="KFL23" s="71"/>
      <c r="KFM23" s="29"/>
      <c r="KFN23" s="71"/>
      <c r="KFO23" s="29"/>
      <c r="KFP23" s="71"/>
      <c r="KFQ23" s="29"/>
      <c r="KFR23" s="71"/>
      <c r="KFS23" s="29"/>
      <c r="KFT23" s="71"/>
      <c r="KFU23" s="29"/>
      <c r="KFV23" s="71"/>
      <c r="KFW23" s="29"/>
      <c r="KFX23" s="71"/>
      <c r="KFY23" s="29"/>
      <c r="KFZ23" s="71"/>
      <c r="KGA23" s="29"/>
      <c r="KGB23" s="71"/>
      <c r="KGC23" s="29"/>
      <c r="KGD23" s="71"/>
      <c r="KGE23" s="29"/>
      <c r="KGF23" s="71"/>
      <c r="KGG23" s="29"/>
      <c r="KGH23" s="71"/>
      <c r="KGI23" s="29"/>
      <c r="KGJ23" s="71"/>
      <c r="KGK23" s="29"/>
      <c r="KGL23" s="71"/>
      <c r="KGM23" s="29"/>
      <c r="KGN23" s="71"/>
      <c r="KGO23" s="29"/>
      <c r="KGP23" s="71"/>
      <c r="KGQ23" s="29"/>
      <c r="KGR23" s="71"/>
      <c r="KGS23" s="29"/>
      <c r="KGT23" s="71"/>
      <c r="KGU23" s="29"/>
      <c r="KGV23" s="71"/>
      <c r="KGW23" s="29"/>
      <c r="KGX23" s="71"/>
      <c r="KGY23" s="29"/>
      <c r="KGZ23" s="71"/>
      <c r="KHA23" s="29"/>
      <c r="KHB23" s="71"/>
      <c r="KHC23" s="29"/>
      <c r="KHD23" s="71"/>
      <c r="KHE23" s="29"/>
      <c r="KHF23" s="71"/>
      <c r="KHG23" s="29"/>
      <c r="KHH23" s="71"/>
      <c r="KHI23" s="29"/>
      <c r="KHJ23" s="71"/>
      <c r="KHK23" s="29"/>
      <c r="KHL23" s="71"/>
      <c r="KHM23" s="29"/>
      <c r="KHN23" s="71"/>
      <c r="KHO23" s="29"/>
      <c r="KHP23" s="71"/>
      <c r="KHQ23" s="29"/>
      <c r="KHR23" s="71"/>
      <c r="KHS23" s="29"/>
      <c r="KHT23" s="71"/>
      <c r="KHU23" s="29"/>
      <c r="KHV23" s="71"/>
      <c r="KHW23" s="29"/>
      <c r="KHX23" s="71"/>
      <c r="KHY23" s="29"/>
      <c r="KHZ23" s="71"/>
      <c r="KIA23" s="29"/>
      <c r="KIB23" s="71"/>
      <c r="KIC23" s="29"/>
      <c r="KID23" s="71"/>
      <c r="KIE23" s="29"/>
      <c r="KIF23" s="71"/>
      <c r="KIG23" s="29"/>
      <c r="KIH23" s="71"/>
      <c r="KII23" s="29"/>
      <c r="KIJ23" s="71"/>
      <c r="KIK23" s="29"/>
      <c r="KIL23" s="71"/>
      <c r="KIM23" s="29"/>
      <c r="KIN23" s="71"/>
      <c r="KIO23" s="29"/>
      <c r="KIP23" s="71"/>
      <c r="KIQ23" s="29"/>
      <c r="KIR23" s="71"/>
      <c r="KIS23" s="29"/>
      <c r="KIT23" s="71"/>
      <c r="KIU23" s="29"/>
      <c r="KIV23" s="71"/>
      <c r="KIW23" s="29"/>
      <c r="KIX23" s="71"/>
      <c r="KIY23" s="29"/>
      <c r="KIZ23" s="71"/>
      <c r="KJA23" s="29"/>
      <c r="KJB23" s="71"/>
      <c r="KJC23" s="29"/>
      <c r="KJD23" s="71"/>
      <c r="KJE23" s="29"/>
      <c r="KJF23" s="71"/>
      <c r="KJG23" s="29"/>
      <c r="KJH23" s="71"/>
      <c r="KJI23" s="29"/>
      <c r="KJJ23" s="71"/>
      <c r="KJK23" s="29"/>
      <c r="KJL23" s="71"/>
      <c r="KJM23" s="29"/>
      <c r="KJN23" s="71"/>
      <c r="KJO23" s="29"/>
      <c r="KJP23" s="71"/>
      <c r="KJQ23" s="29"/>
      <c r="KJR23" s="71"/>
      <c r="KJS23" s="29"/>
      <c r="KJT23" s="71"/>
      <c r="KJU23" s="29"/>
      <c r="KJV23" s="71"/>
      <c r="KJW23" s="29"/>
      <c r="KJX23" s="71"/>
      <c r="KJY23" s="29"/>
      <c r="KJZ23" s="71"/>
      <c r="KKA23" s="29"/>
      <c r="KKB23" s="71"/>
      <c r="KKC23" s="29"/>
      <c r="KKD23" s="71"/>
      <c r="KKE23" s="29"/>
      <c r="KKF23" s="71"/>
      <c r="KKG23" s="29"/>
      <c r="KKH23" s="71"/>
      <c r="KKI23" s="29"/>
      <c r="KKJ23" s="71"/>
      <c r="KKK23" s="29"/>
      <c r="KKL23" s="71"/>
      <c r="KKM23" s="29"/>
      <c r="KKN23" s="71"/>
      <c r="KKO23" s="29"/>
      <c r="KKP23" s="71"/>
      <c r="KKQ23" s="29"/>
      <c r="KKR23" s="71"/>
      <c r="KKS23" s="29"/>
      <c r="KKT23" s="71"/>
      <c r="KKU23" s="29"/>
      <c r="KKV23" s="71"/>
      <c r="KKW23" s="29"/>
      <c r="KKX23" s="71"/>
      <c r="KKY23" s="29"/>
      <c r="KKZ23" s="71"/>
      <c r="KLA23" s="29"/>
      <c r="KLB23" s="71"/>
      <c r="KLC23" s="29"/>
      <c r="KLD23" s="71"/>
      <c r="KLE23" s="29"/>
      <c r="KLF23" s="71"/>
      <c r="KLG23" s="29"/>
      <c r="KLH23" s="71"/>
      <c r="KLI23" s="29"/>
      <c r="KLJ23" s="71"/>
      <c r="KLK23" s="29"/>
      <c r="KLL23" s="71"/>
      <c r="KLM23" s="29"/>
      <c r="KLN23" s="71"/>
      <c r="KLO23" s="29"/>
      <c r="KLP23" s="71"/>
      <c r="KLQ23" s="29"/>
      <c r="KLR23" s="71"/>
      <c r="KLS23" s="29"/>
      <c r="KLT23" s="71"/>
      <c r="KLU23" s="29"/>
      <c r="KLV23" s="71"/>
      <c r="KLW23" s="29"/>
      <c r="KLX23" s="71"/>
      <c r="KLY23" s="29"/>
      <c r="KLZ23" s="71"/>
      <c r="KMA23" s="29"/>
      <c r="KMB23" s="71"/>
      <c r="KMC23" s="29"/>
      <c r="KMD23" s="71"/>
      <c r="KME23" s="29"/>
      <c r="KMF23" s="71"/>
      <c r="KMG23" s="29"/>
      <c r="KMH23" s="71"/>
      <c r="KMI23" s="29"/>
      <c r="KMJ23" s="71"/>
      <c r="KMK23" s="29"/>
      <c r="KML23" s="71"/>
      <c r="KMM23" s="29"/>
      <c r="KMN23" s="71"/>
      <c r="KMO23" s="29"/>
      <c r="KMP23" s="71"/>
      <c r="KMQ23" s="29"/>
      <c r="KMR23" s="71"/>
      <c r="KMS23" s="29"/>
      <c r="KMT23" s="71"/>
      <c r="KMU23" s="29"/>
      <c r="KMV23" s="71"/>
      <c r="KMW23" s="29"/>
      <c r="KMX23" s="71"/>
      <c r="KMY23" s="29"/>
      <c r="KMZ23" s="71"/>
      <c r="KNA23" s="29"/>
      <c r="KNB23" s="71"/>
      <c r="KNC23" s="29"/>
      <c r="KND23" s="71"/>
      <c r="KNE23" s="29"/>
      <c r="KNF23" s="71"/>
      <c r="KNG23" s="29"/>
      <c r="KNH23" s="71"/>
      <c r="KNI23" s="29"/>
      <c r="KNJ23" s="71"/>
      <c r="KNK23" s="29"/>
      <c r="KNL23" s="71"/>
      <c r="KNM23" s="29"/>
      <c r="KNN23" s="71"/>
      <c r="KNO23" s="29"/>
      <c r="KNP23" s="71"/>
      <c r="KNQ23" s="29"/>
      <c r="KNR23" s="71"/>
      <c r="KNS23" s="29"/>
      <c r="KNT23" s="71"/>
      <c r="KNU23" s="29"/>
      <c r="KNV23" s="71"/>
      <c r="KNW23" s="29"/>
      <c r="KNX23" s="71"/>
      <c r="KNY23" s="29"/>
      <c r="KNZ23" s="71"/>
      <c r="KOA23" s="29"/>
      <c r="KOB23" s="71"/>
      <c r="KOC23" s="29"/>
      <c r="KOD23" s="71"/>
      <c r="KOE23" s="29"/>
      <c r="KOF23" s="71"/>
      <c r="KOG23" s="29"/>
      <c r="KOH23" s="71"/>
      <c r="KOI23" s="29"/>
      <c r="KOJ23" s="71"/>
      <c r="KOK23" s="29"/>
      <c r="KOL23" s="71"/>
      <c r="KOM23" s="29"/>
      <c r="KON23" s="71"/>
      <c r="KOO23" s="29"/>
      <c r="KOP23" s="71"/>
      <c r="KOQ23" s="29"/>
      <c r="KOR23" s="71"/>
      <c r="KOS23" s="29"/>
      <c r="KOT23" s="71"/>
      <c r="KOU23" s="29"/>
      <c r="KOV23" s="71"/>
      <c r="KOW23" s="29"/>
      <c r="KOX23" s="71"/>
      <c r="KOY23" s="29"/>
      <c r="KOZ23" s="71"/>
      <c r="KPA23" s="29"/>
      <c r="KPB23" s="71"/>
      <c r="KPC23" s="29"/>
      <c r="KPD23" s="71"/>
      <c r="KPE23" s="29"/>
      <c r="KPF23" s="71"/>
      <c r="KPG23" s="29"/>
      <c r="KPH23" s="71"/>
      <c r="KPI23" s="29"/>
      <c r="KPJ23" s="71"/>
      <c r="KPK23" s="29"/>
      <c r="KPL23" s="71"/>
      <c r="KPM23" s="29"/>
      <c r="KPN23" s="71"/>
      <c r="KPO23" s="29"/>
      <c r="KPP23" s="71"/>
      <c r="KPQ23" s="29"/>
      <c r="KPR23" s="71"/>
      <c r="KPS23" s="29"/>
      <c r="KPT23" s="71"/>
      <c r="KPU23" s="29"/>
      <c r="KPV23" s="71"/>
      <c r="KPW23" s="29"/>
      <c r="KPX23" s="71"/>
      <c r="KPY23" s="29"/>
      <c r="KPZ23" s="71"/>
      <c r="KQA23" s="29"/>
      <c r="KQB23" s="71"/>
      <c r="KQC23" s="29"/>
      <c r="KQD23" s="71"/>
      <c r="KQE23" s="29"/>
      <c r="KQF23" s="71"/>
      <c r="KQG23" s="29"/>
      <c r="KQH23" s="71"/>
      <c r="KQI23" s="29"/>
      <c r="KQJ23" s="71"/>
      <c r="KQK23" s="29"/>
      <c r="KQL23" s="71"/>
      <c r="KQM23" s="29"/>
      <c r="KQN23" s="71"/>
      <c r="KQO23" s="29"/>
      <c r="KQP23" s="71"/>
      <c r="KQQ23" s="29"/>
      <c r="KQR23" s="71"/>
      <c r="KQS23" s="29"/>
      <c r="KQT23" s="71"/>
      <c r="KQU23" s="29"/>
      <c r="KQV23" s="71"/>
      <c r="KQW23" s="29"/>
      <c r="KQX23" s="71"/>
      <c r="KQY23" s="29"/>
      <c r="KQZ23" s="71"/>
      <c r="KRA23" s="29"/>
      <c r="KRB23" s="71"/>
      <c r="KRC23" s="29"/>
      <c r="KRD23" s="71"/>
      <c r="KRE23" s="29"/>
      <c r="KRF23" s="71"/>
      <c r="KRG23" s="29"/>
      <c r="KRH23" s="71"/>
      <c r="KRI23" s="29"/>
      <c r="KRJ23" s="71"/>
      <c r="KRK23" s="29"/>
      <c r="KRL23" s="71"/>
      <c r="KRM23" s="29"/>
      <c r="KRN23" s="71"/>
      <c r="KRO23" s="29"/>
      <c r="KRP23" s="71"/>
      <c r="KRQ23" s="29"/>
      <c r="KRR23" s="71"/>
      <c r="KRS23" s="29"/>
      <c r="KRT23" s="71"/>
      <c r="KRU23" s="29"/>
      <c r="KRV23" s="71"/>
      <c r="KRW23" s="29"/>
      <c r="KRX23" s="71"/>
      <c r="KRY23" s="29"/>
      <c r="KRZ23" s="71"/>
      <c r="KSA23" s="29"/>
      <c r="KSB23" s="71"/>
      <c r="KSC23" s="29"/>
      <c r="KSD23" s="71"/>
      <c r="KSE23" s="29"/>
      <c r="KSF23" s="71"/>
      <c r="KSG23" s="29"/>
      <c r="KSH23" s="71"/>
      <c r="KSI23" s="29"/>
      <c r="KSJ23" s="71"/>
      <c r="KSK23" s="29"/>
      <c r="KSL23" s="71"/>
      <c r="KSM23" s="29"/>
      <c r="KSN23" s="71"/>
      <c r="KSO23" s="29"/>
      <c r="KSP23" s="71"/>
      <c r="KSQ23" s="29"/>
      <c r="KSR23" s="71"/>
      <c r="KSS23" s="29"/>
      <c r="KST23" s="71"/>
      <c r="KSU23" s="29"/>
      <c r="KSV23" s="71"/>
      <c r="KSW23" s="29"/>
      <c r="KSX23" s="71"/>
      <c r="KSY23" s="29"/>
      <c r="KSZ23" s="71"/>
      <c r="KTA23" s="29"/>
      <c r="KTB23" s="71"/>
      <c r="KTC23" s="29"/>
      <c r="KTD23" s="71"/>
      <c r="KTE23" s="29"/>
      <c r="KTF23" s="71"/>
      <c r="KTG23" s="29"/>
      <c r="KTH23" s="71"/>
      <c r="KTI23" s="29"/>
      <c r="KTJ23" s="71"/>
      <c r="KTK23" s="29"/>
      <c r="KTL23" s="71"/>
      <c r="KTM23" s="29"/>
      <c r="KTN23" s="71"/>
      <c r="KTO23" s="29"/>
      <c r="KTP23" s="71"/>
      <c r="KTQ23" s="29"/>
      <c r="KTR23" s="71"/>
      <c r="KTS23" s="29"/>
      <c r="KTT23" s="71"/>
      <c r="KTU23" s="29"/>
      <c r="KTV23" s="71"/>
      <c r="KTW23" s="29"/>
      <c r="KTX23" s="71"/>
      <c r="KTY23" s="29"/>
      <c r="KTZ23" s="71"/>
      <c r="KUA23" s="29"/>
      <c r="KUB23" s="71"/>
      <c r="KUC23" s="29"/>
      <c r="KUD23" s="71"/>
      <c r="KUE23" s="29"/>
      <c r="KUF23" s="71"/>
      <c r="KUG23" s="29"/>
      <c r="KUH23" s="71"/>
      <c r="KUI23" s="29"/>
      <c r="KUJ23" s="71"/>
      <c r="KUK23" s="29"/>
      <c r="KUL23" s="71"/>
      <c r="KUM23" s="29"/>
      <c r="KUN23" s="71"/>
      <c r="KUO23" s="29"/>
      <c r="KUP23" s="71"/>
      <c r="KUQ23" s="29"/>
      <c r="KUR23" s="71"/>
      <c r="KUS23" s="29"/>
      <c r="KUT23" s="71"/>
      <c r="KUU23" s="29"/>
      <c r="KUV23" s="71"/>
      <c r="KUW23" s="29"/>
      <c r="KUX23" s="71"/>
      <c r="KUY23" s="29"/>
      <c r="KUZ23" s="71"/>
      <c r="KVA23" s="29"/>
      <c r="KVB23" s="71"/>
      <c r="KVC23" s="29"/>
      <c r="KVD23" s="71"/>
      <c r="KVE23" s="29"/>
      <c r="KVF23" s="71"/>
      <c r="KVG23" s="29"/>
      <c r="KVH23" s="71"/>
      <c r="KVI23" s="29"/>
      <c r="KVJ23" s="71"/>
      <c r="KVK23" s="29"/>
      <c r="KVL23" s="71"/>
      <c r="KVM23" s="29"/>
      <c r="KVN23" s="71"/>
      <c r="KVO23" s="29"/>
      <c r="KVP23" s="71"/>
      <c r="KVQ23" s="29"/>
      <c r="KVR23" s="71"/>
      <c r="KVS23" s="29"/>
      <c r="KVT23" s="71"/>
      <c r="KVU23" s="29"/>
      <c r="KVV23" s="71"/>
      <c r="KVW23" s="29"/>
      <c r="KVX23" s="71"/>
      <c r="KVY23" s="29"/>
      <c r="KVZ23" s="71"/>
      <c r="KWA23" s="29"/>
      <c r="KWB23" s="71"/>
      <c r="KWC23" s="29"/>
      <c r="KWD23" s="71"/>
      <c r="KWE23" s="29"/>
      <c r="KWF23" s="71"/>
      <c r="KWG23" s="29"/>
      <c r="KWH23" s="71"/>
      <c r="KWI23" s="29"/>
      <c r="KWJ23" s="71"/>
      <c r="KWK23" s="29"/>
      <c r="KWL23" s="71"/>
      <c r="KWM23" s="29"/>
      <c r="KWN23" s="71"/>
      <c r="KWO23" s="29"/>
      <c r="KWP23" s="71"/>
      <c r="KWQ23" s="29"/>
      <c r="KWR23" s="71"/>
      <c r="KWS23" s="29"/>
      <c r="KWT23" s="71"/>
      <c r="KWU23" s="29"/>
      <c r="KWV23" s="71"/>
      <c r="KWW23" s="29"/>
      <c r="KWX23" s="71"/>
      <c r="KWY23" s="29"/>
      <c r="KWZ23" s="71"/>
      <c r="KXA23" s="29"/>
      <c r="KXB23" s="71"/>
      <c r="KXC23" s="29"/>
      <c r="KXD23" s="71"/>
      <c r="KXE23" s="29"/>
      <c r="KXF23" s="71"/>
      <c r="KXG23" s="29"/>
      <c r="KXH23" s="71"/>
      <c r="KXI23" s="29"/>
      <c r="KXJ23" s="71"/>
      <c r="KXK23" s="29"/>
      <c r="KXL23" s="71"/>
      <c r="KXM23" s="29"/>
      <c r="KXN23" s="71"/>
      <c r="KXO23" s="29"/>
      <c r="KXP23" s="71"/>
      <c r="KXQ23" s="29"/>
      <c r="KXR23" s="71"/>
      <c r="KXS23" s="29"/>
      <c r="KXT23" s="71"/>
      <c r="KXU23" s="29"/>
      <c r="KXV23" s="71"/>
      <c r="KXW23" s="29"/>
      <c r="KXX23" s="71"/>
      <c r="KXY23" s="29"/>
      <c r="KXZ23" s="71"/>
      <c r="KYA23" s="29"/>
      <c r="KYB23" s="71"/>
      <c r="KYC23" s="29"/>
      <c r="KYD23" s="71"/>
      <c r="KYE23" s="29"/>
      <c r="KYF23" s="71"/>
      <c r="KYG23" s="29"/>
      <c r="KYH23" s="71"/>
      <c r="KYI23" s="29"/>
      <c r="KYJ23" s="71"/>
      <c r="KYK23" s="29"/>
      <c r="KYL23" s="71"/>
      <c r="KYM23" s="29"/>
      <c r="KYN23" s="71"/>
      <c r="KYO23" s="29"/>
      <c r="KYP23" s="71"/>
      <c r="KYQ23" s="29"/>
      <c r="KYR23" s="71"/>
      <c r="KYS23" s="29"/>
      <c r="KYT23" s="71"/>
      <c r="KYU23" s="29"/>
      <c r="KYV23" s="71"/>
      <c r="KYW23" s="29"/>
      <c r="KYX23" s="71"/>
      <c r="KYY23" s="29"/>
      <c r="KYZ23" s="71"/>
      <c r="KZA23" s="29"/>
      <c r="KZB23" s="71"/>
      <c r="KZC23" s="29"/>
      <c r="KZD23" s="71"/>
      <c r="KZE23" s="29"/>
      <c r="KZF23" s="71"/>
      <c r="KZG23" s="29"/>
      <c r="KZH23" s="71"/>
      <c r="KZI23" s="29"/>
      <c r="KZJ23" s="71"/>
      <c r="KZK23" s="29"/>
      <c r="KZL23" s="71"/>
      <c r="KZM23" s="29"/>
      <c r="KZN23" s="71"/>
      <c r="KZO23" s="29"/>
      <c r="KZP23" s="71"/>
      <c r="KZQ23" s="29"/>
      <c r="KZR23" s="71"/>
      <c r="KZS23" s="29"/>
      <c r="KZT23" s="71"/>
      <c r="KZU23" s="29"/>
      <c r="KZV23" s="71"/>
      <c r="KZW23" s="29"/>
      <c r="KZX23" s="71"/>
      <c r="KZY23" s="29"/>
      <c r="KZZ23" s="71"/>
      <c r="LAA23" s="29"/>
      <c r="LAB23" s="71"/>
      <c r="LAC23" s="29"/>
      <c r="LAD23" s="71"/>
      <c r="LAE23" s="29"/>
      <c r="LAF23" s="71"/>
      <c r="LAG23" s="29"/>
      <c r="LAH23" s="71"/>
      <c r="LAI23" s="29"/>
      <c r="LAJ23" s="71"/>
      <c r="LAK23" s="29"/>
      <c r="LAL23" s="71"/>
      <c r="LAM23" s="29"/>
      <c r="LAN23" s="71"/>
      <c r="LAO23" s="29"/>
      <c r="LAP23" s="71"/>
      <c r="LAQ23" s="29"/>
      <c r="LAR23" s="71"/>
      <c r="LAS23" s="29"/>
      <c r="LAT23" s="71"/>
      <c r="LAU23" s="29"/>
      <c r="LAV23" s="71"/>
      <c r="LAW23" s="29"/>
      <c r="LAX23" s="71"/>
      <c r="LAY23" s="29"/>
      <c r="LAZ23" s="71"/>
      <c r="LBA23" s="29"/>
      <c r="LBB23" s="71"/>
      <c r="LBC23" s="29"/>
      <c r="LBD23" s="71"/>
      <c r="LBE23" s="29"/>
      <c r="LBF23" s="71"/>
      <c r="LBG23" s="29"/>
      <c r="LBH23" s="71"/>
      <c r="LBI23" s="29"/>
      <c r="LBJ23" s="71"/>
      <c r="LBK23" s="29"/>
      <c r="LBL23" s="71"/>
      <c r="LBM23" s="29"/>
      <c r="LBN23" s="71"/>
      <c r="LBO23" s="29"/>
      <c r="LBP23" s="71"/>
      <c r="LBQ23" s="29"/>
      <c r="LBR23" s="71"/>
      <c r="LBS23" s="29"/>
      <c r="LBT23" s="71"/>
      <c r="LBU23" s="29"/>
      <c r="LBV23" s="71"/>
      <c r="LBW23" s="29"/>
      <c r="LBX23" s="71"/>
      <c r="LBY23" s="29"/>
      <c r="LBZ23" s="71"/>
      <c r="LCA23" s="29"/>
      <c r="LCB23" s="71"/>
      <c r="LCC23" s="29"/>
      <c r="LCD23" s="71"/>
      <c r="LCE23" s="29"/>
      <c r="LCF23" s="71"/>
      <c r="LCG23" s="29"/>
      <c r="LCH23" s="71"/>
      <c r="LCI23" s="29"/>
      <c r="LCJ23" s="71"/>
      <c r="LCK23" s="29"/>
      <c r="LCL23" s="71"/>
      <c r="LCM23" s="29"/>
      <c r="LCN23" s="71"/>
      <c r="LCO23" s="29"/>
      <c r="LCP23" s="71"/>
      <c r="LCQ23" s="29"/>
      <c r="LCR23" s="71"/>
      <c r="LCS23" s="29"/>
      <c r="LCT23" s="71"/>
      <c r="LCU23" s="29"/>
      <c r="LCV23" s="71"/>
      <c r="LCW23" s="29"/>
      <c r="LCX23" s="71"/>
      <c r="LCY23" s="29"/>
      <c r="LCZ23" s="71"/>
      <c r="LDA23" s="29"/>
      <c r="LDB23" s="71"/>
      <c r="LDC23" s="29"/>
      <c r="LDD23" s="71"/>
      <c r="LDE23" s="29"/>
      <c r="LDF23" s="71"/>
      <c r="LDG23" s="29"/>
      <c r="LDH23" s="71"/>
      <c r="LDI23" s="29"/>
      <c r="LDJ23" s="71"/>
      <c r="LDK23" s="29"/>
      <c r="LDL23" s="71"/>
      <c r="LDM23" s="29"/>
      <c r="LDN23" s="71"/>
      <c r="LDO23" s="29"/>
      <c r="LDP23" s="71"/>
      <c r="LDQ23" s="29"/>
      <c r="LDR23" s="71"/>
      <c r="LDS23" s="29"/>
      <c r="LDT23" s="71"/>
      <c r="LDU23" s="29"/>
      <c r="LDV23" s="71"/>
      <c r="LDW23" s="29"/>
      <c r="LDX23" s="71"/>
      <c r="LDY23" s="29"/>
      <c r="LDZ23" s="71"/>
      <c r="LEA23" s="29"/>
      <c r="LEB23" s="71"/>
      <c r="LEC23" s="29"/>
      <c r="LED23" s="71"/>
      <c r="LEE23" s="29"/>
      <c r="LEF23" s="71"/>
      <c r="LEG23" s="29"/>
      <c r="LEH23" s="71"/>
      <c r="LEI23" s="29"/>
      <c r="LEJ23" s="71"/>
      <c r="LEK23" s="29"/>
      <c r="LEL23" s="71"/>
      <c r="LEM23" s="29"/>
      <c r="LEN23" s="71"/>
      <c r="LEO23" s="29"/>
      <c r="LEP23" s="71"/>
      <c r="LEQ23" s="29"/>
      <c r="LER23" s="71"/>
      <c r="LES23" s="29"/>
      <c r="LET23" s="71"/>
      <c r="LEU23" s="29"/>
      <c r="LEV23" s="71"/>
      <c r="LEW23" s="29"/>
      <c r="LEX23" s="71"/>
      <c r="LEY23" s="29"/>
      <c r="LEZ23" s="71"/>
      <c r="LFA23" s="29"/>
      <c r="LFB23" s="71"/>
      <c r="LFC23" s="29"/>
      <c r="LFD23" s="71"/>
      <c r="LFE23" s="29"/>
      <c r="LFF23" s="71"/>
      <c r="LFG23" s="29"/>
      <c r="LFH23" s="71"/>
      <c r="LFI23" s="29"/>
      <c r="LFJ23" s="71"/>
      <c r="LFK23" s="29"/>
      <c r="LFL23" s="71"/>
      <c r="LFM23" s="29"/>
      <c r="LFN23" s="71"/>
      <c r="LFO23" s="29"/>
      <c r="LFP23" s="71"/>
      <c r="LFQ23" s="29"/>
      <c r="LFR23" s="71"/>
      <c r="LFS23" s="29"/>
      <c r="LFT23" s="71"/>
      <c r="LFU23" s="29"/>
      <c r="LFV23" s="71"/>
      <c r="LFW23" s="29"/>
      <c r="LFX23" s="71"/>
      <c r="LFY23" s="29"/>
      <c r="LFZ23" s="71"/>
      <c r="LGA23" s="29"/>
      <c r="LGB23" s="71"/>
      <c r="LGC23" s="29"/>
      <c r="LGD23" s="71"/>
      <c r="LGE23" s="29"/>
      <c r="LGF23" s="71"/>
      <c r="LGG23" s="29"/>
      <c r="LGH23" s="71"/>
      <c r="LGI23" s="29"/>
      <c r="LGJ23" s="71"/>
      <c r="LGK23" s="29"/>
      <c r="LGL23" s="71"/>
      <c r="LGM23" s="29"/>
      <c r="LGN23" s="71"/>
      <c r="LGO23" s="29"/>
      <c r="LGP23" s="71"/>
      <c r="LGQ23" s="29"/>
      <c r="LGR23" s="71"/>
      <c r="LGS23" s="29"/>
      <c r="LGT23" s="71"/>
      <c r="LGU23" s="29"/>
      <c r="LGV23" s="71"/>
      <c r="LGW23" s="29"/>
      <c r="LGX23" s="71"/>
      <c r="LGY23" s="29"/>
      <c r="LGZ23" s="71"/>
      <c r="LHA23" s="29"/>
      <c r="LHB23" s="71"/>
      <c r="LHC23" s="29"/>
      <c r="LHD23" s="71"/>
      <c r="LHE23" s="29"/>
      <c r="LHF23" s="71"/>
      <c r="LHG23" s="29"/>
      <c r="LHH23" s="71"/>
      <c r="LHI23" s="29"/>
      <c r="LHJ23" s="71"/>
      <c r="LHK23" s="29"/>
      <c r="LHL23" s="71"/>
      <c r="LHM23" s="29"/>
      <c r="LHN23" s="71"/>
      <c r="LHO23" s="29"/>
      <c r="LHP23" s="71"/>
      <c r="LHQ23" s="29"/>
      <c r="LHR23" s="71"/>
      <c r="LHS23" s="29"/>
      <c r="LHT23" s="71"/>
      <c r="LHU23" s="29"/>
      <c r="LHV23" s="71"/>
      <c r="LHW23" s="29"/>
      <c r="LHX23" s="71"/>
      <c r="LHY23" s="29"/>
      <c r="LHZ23" s="71"/>
      <c r="LIA23" s="29"/>
      <c r="LIB23" s="71"/>
      <c r="LIC23" s="29"/>
      <c r="LID23" s="71"/>
      <c r="LIE23" s="29"/>
      <c r="LIF23" s="71"/>
      <c r="LIG23" s="29"/>
      <c r="LIH23" s="71"/>
      <c r="LII23" s="29"/>
      <c r="LIJ23" s="71"/>
      <c r="LIK23" s="29"/>
      <c r="LIL23" s="71"/>
      <c r="LIM23" s="29"/>
      <c r="LIN23" s="71"/>
      <c r="LIO23" s="29"/>
      <c r="LIP23" s="71"/>
      <c r="LIQ23" s="29"/>
      <c r="LIR23" s="71"/>
      <c r="LIS23" s="29"/>
      <c r="LIT23" s="71"/>
      <c r="LIU23" s="29"/>
      <c r="LIV23" s="71"/>
      <c r="LIW23" s="29"/>
      <c r="LIX23" s="71"/>
      <c r="LIY23" s="29"/>
      <c r="LIZ23" s="71"/>
      <c r="LJA23" s="29"/>
      <c r="LJB23" s="71"/>
      <c r="LJC23" s="29"/>
      <c r="LJD23" s="71"/>
      <c r="LJE23" s="29"/>
      <c r="LJF23" s="71"/>
      <c r="LJG23" s="29"/>
      <c r="LJH23" s="71"/>
      <c r="LJI23" s="29"/>
      <c r="LJJ23" s="71"/>
      <c r="LJK23" s="29"/>
      <c r="LJL23" s="71"/>
      <c r="LJM23" s="29"/>
      <c r="LJN23" s="71"/>
      <c r="LJO23" s="29"/>
      <c r="LJP23" s="71"/>
      <c r="LJQ23" s="29"/>
      <c r="LJR23" s="71"/>
      <c r="LJS23" s="29"/>
      <c r="LJT23" s="71"/>
      <c r="LJU23" s="29"/>
      <c r="LJV23" s="71"/>
      <c r="LJW23" s="29"/>
      <c r="LJX23" s="71"/>
      <c r="LJY23" s="29"/>
      <c r="LJZ23" s="71"/>
      <c r="LKA23" s="29"/>
      <c r="LKB23" s="71"/>
      <c r="LKC23" s="29"/>
      <c r="LKD23" s="71"/>
      <c r="LKE23" s="29"/>
      <c r="LKF23" s="71"/>
      <c r="LKG23" s="29"/>
      <c r="LKH23" s="71"/>
      <c r="LKI23" s="29"/>
      <c r="LKJ23" s="71"/>
      <c r="LKK23" s="29"/>
      <c r="LKL23" s="71"/>
      <c r="LKM23" s="29"/>
      <c r="LKN23" s="71"/>
      <c r="LKO23" s="29"/>
      <c r="LKP23" s="71"/>
      <c r="LKQ23" s="29"/>
      <c r="LKR23" s="71"/>
      <c r="LKS23" s="29"/>
      <c r="LKT23" s="71"/>
      <c r="LKU23" s="29"/>
      <c r="LKV23" s="71"/>
      <c r="LKW23" s="29"/>
      <c r="LKX23" s="71"/>
      <c r="LKY23" s="29"/>
      <c r="LKZ23" s="71"/>
      <c r="LLA23" s="29"/>
      <c r="LLB23" s="71"/>
      <c r="LLC23" s="29"/>
      <c r="LLD23" s="71"/>
      <c r="LLE23" s="29"/>
      <c r="LLF23" s="71"/>
      <c r="LLG23" s="29"/>
      <c r="LLH23" s="71"/>
      <c r="LLI23" s="29"/>
      <c r="LLJ23" s="71"/>
      <c r="LLK23" s="29"/>
      <c r="LLL23" s="71"/>
      <c r="LLM23" s="29"/>
      <c r="LLN23" s="71"/>
      <c r="LLO23" s="29"/>
      <c r="LLP23" s="71"/>
      <c r="LLQ23" s="29"/>
      <c r="LLR23" s="71"/>
      <c r="LLS23" s="29"/>
      <c r="LLT23" s="71"/>
      <c r="LLU23" s="29"/>
      <c r="LLV23" s="71"/>
      <c r="LLW23" s="29"/>
      <c r="LLX23" s="71"/>
      <c r="LLY23" s="29"/>
      <c r="LLZ23" s="71"/>
      <c r="LMA23" s="29"/>
      <c r="LMB23" s="71"/>
      <c r="LMC23" s="29"/>
      <c r="LMD23" s="71"/>
      <c r="LME23" s="29"/>
      <c r="LMF23" s="71"/>
      <c r="LMG23" s="29"/>
      <c r="LMH23" s="71"/>
      <c r="LMI23" s="29"/>
      <c r="LMJ23" s="71"/>
      <c r="LMK23" s="29"/>
      <c r="LML23" s="71"/>
      <c r="LMM23" s="29"/>
      <c r="LMN23" s="71"/>
      <c r="LMO23" s="29"/>
      <c r="LMP23" s="71"/>
      <c r="LMQ23" s="29"/>
      <c r="LMR23" s="71"/>
      <c r="LMS23" s="29"/>
      <c r="LMT23" s="71"/>
      <c r="LMU23" s="29"/>
      <c r="LMV23" s="71"/>
      <c r="LMW23" s="29"/>
      <c r="LMX23" s="71"/>
      <c r="LMY23" s="29"/>
      <c r="LMZ23" s="71"/>
      <c r="LNA23" s="29"/>
      <c r="LNB23" s="71"/>
      <c r="LNC23" s="29"/>
      <c r="LND23" s="71"/>
      <c r="LNE23" s="29"/>
      <c r="LNF23" s="71"/>
      <c r="LNG23" s="29"/>
      <c r="LNH23" s="71"/>
      <c r="LNI23" s="29"/>
      <c r="LNJ23" s="71"/>
      <c r="LNK23" s="29"/>
      <c r="LNL23" s="71"/>
      <c r="LNM23" s="29"/>
      <c r="LNN23" s="71"/>
      <c r="LNO23" s="29"/>
      <c r="LNP23" s="71"/>
      <c r="LNQ23" s="29"/>
      <c r="LNR23" s="71"/>
      <c r="LNS23" s="29"/>
      <c r="LNT23" s="71"/>
      <c r="LNU23" s="29"/>
      <c r="LNV23" s="71"/>
      <c r="LNW23" s="29"/>
      <c r="LNX23" s="71"/>
      <c r="LNY23" s="29"/>
      <c r="LNZ23" s="71"/>
      <c r="LOA23" s="29"/>
      <c r="LOB23" s="71"/>
      <c r="LOC23" s="29"/>
      <c r="LOD23" s="71"/>
      <c r="LOE23" s="29"/>
      <c r="LOF23" s="71"/>
      <c r="LOG23" s="29"/>
      <c r="LOH23" s="71"/>
      <c r="LOI23" s="29"/>
      <c r="LOJ23" s="71"/>
      <c r="LOK23" s="29"/>
      <c r="LOL23" s="71"/>
      <c r="LOM23" s="29"/>
      <c r="LON23" s="71"/>
      <c r="LOO23" s="29"/>
      <c r="LOP23" s="71"/>
      <c r="LOQ23" s="29"/>
      <c r="LOR23" s="71"/>
      <c r="LOS23" s="29"/>
      <c r="LOT23" s="71"/>
      <c r="LOU23" s="29"/>
      <c r="LOV23" s="71"/>
      <c r="LOW23" s="29"/>
      <c r="LOX23" s="71"/>
      <c r="LOY23" s="29"/>
      <c r="LOZ23" s="71"/>
      <c r="LPA23" s="29"/>
      <c r="LPB23" s="71"/>
      <c r="LPC23" s="29"/>
      <c r="LPD23" s="71"/>
      <c r="LPE23" s="29"/>
      <c r="LPF23" s="71"/>
      <c r="LPG23" s="29"/>
      <c r="LPH23" s="71"/>
      <c r="LPI23" s="29"/>
      <c r="LPJ23" s="71"/>
      <c r="LPK23" s="29"/>
      <c r="LPL23" s="71"/>
      <c r="LPM23" s="29"/>
      <c r="LPN23" s="71"/>
      <c r="LPO23" s="29"/>
      <c r="LPP23" s="71"/>
      <c r="LPQ23" s="29"/>
      <c r="LPR23" s="71"/>
      <c r="LPS23" s="29"/>
      <c r="LPT23" s="71"/>
      <c r="LPU23" s="29"/>
      <c r="LPV23" s="71"/>
      <c r="LPW23" s="29"/>
      <c r="LPX23" s="71"/>
      <c r="LPY23" s="29"/>
      <c r="LPZ23" s="71"/>
      <c r="LQA23" s="29"/>
      <c r="LQB23" s="71"/>
      <c r="LQC23" s="29"/>
      <c r="LQD23" s="71"/>
      <c r="LQE23" s="29"/>
      <c r="LQF23" s="71"/>
      <c r="LQG23" s="29"/>
      <c r="LQH23" s="71"/>
      <c r="LQI23" s="29"/>
      <c r="LQJ23" s="71"/>
      <c r="LQK23" s="29"/>
      <c r="LQL23" s="71"/>
      <c r="LQM23" s="29"/>
      <c r="LQN23" s="71"/>
      <c r="LQO23" s="29"/>
      <c r="LQP23" s="71"/>
      <c r="LQQ23" s="29"/>
      <c r="LQR23" s="71"/>
      <c r="LQS23" s="29"/>
      <c r="LQT23" s="71"/>
      <c r="LQU23" s="29"/>
      <c r="LQV23" s="71"/>
      <c r="LQW23" s="29"/>
      <c r="LQX23" s="71"/>
      <c r="LQY23" s="29"/>
      <c r="LQZ23" s="71"/>
      <c r="LRA23" s="29"/>
      <c r="LRB23" s="71"/>
      <c r="LRC23" s="29"/>
      <c r="LRD23" s="71"/>
      <c r="LRE23" s="29"/>
      <c r="LRF23" s="71"/>
      <c r="LRG23" s="29"/>
      <c r="LRH23" s="71"/>
      <c r="LRI23" s="29"/>
      <c r="LRJ23" s="71"/>
      <c r="LRK23" s="29"/>
      <c r="LRL23" s="71"/>
      <c r="LRM23" s="29"/>
      <c r="LRN23" s="71"/>
      <c r="LRO23" s="29"/>
      <c r="LRP23" s="71"/>
      <c r="LRQ23" s="29"/>
      <c r="LRR23" s="71"/>
      <c r="LRS23" s="29"/>
      <c r="LRT23" s="71"/>
      <c r="LRU23" s="29"/>
      <c r="LRV23" s="71"/>
      <c r="LRW23" s="29"/>
      <c r="LRX23" s="71"/>
      <c r="LRY23" s="29"/>
      <c r="LRZ23" s="71"/>
      <c r="LSA23" s="29"/>
      <c r="LSB23" s="71"/>
      <c r="LSC23" s="29"/>
      <c r="LSD23" s="71"/>
      <c r="LSE23" s="29"/>
      <c r="LSF23" s="71"/>
      <c r="LSG23" s="29"/>
      <c r="LSH23" s="71"/>
      <c r="LSI23" s="29"/>
      <c r="LSJ23" s="71"/>
      <c r="LSK23" s="29"/>
      <c r="LSL23" s="71"/>
      <c r="LSM23" s="29"/>
      <c r="LSN23" s="71"/>
      <c r="LSO23" s="29"/>
      <c r="LSP23" s="71"/>
      <c r="LSQ23" s="29"/>
      <c r="LSR23" s="71"/>
      <c r="LSS23" s="29"/>
      <c r="LST23" s="71"/>
      <c r="LSU23" s="29"/>
      <c r="LSV23" s="71"/>
      <c r="LSW23" s="29"/>
      <c r="LSX23" s="71"/>
      <c r="LSY23" s="29"/>
      <c r="LSZ23" s="71"/>
      <c r="LTA23" s="29"/>
      <c r="LTB23" s="71"/>
      <c r="LTC23" s="29"/>
      <c r="LTD23" s="71"/>
      <c r="LTE23" s="29"/>
      <c r="LTF23" s="71"/>
      <c r="LTG23" s="29"/>
      <c r="LTH23" s="71"/>
      <c r="LTI23" s="29"/>
      <c r="LTJ23" s="71"/>
      <c r="LTK23" s="29"/>
      <c r="LTL23" s="71"/>
      <c r="LTM23" s="29"/>
      <c r="LTN23" s="71"/>
      <c r="LTO23" s="29"/>
      <c r="LTP23" s="71"/>
      <c r="LTQ23" s="29"/>
      <c r="LTR23" s="71"/>
      <c r="LTS23" s="29"/>
      <c r="LTT23" s="71"/>
      <c r="LTU23" s="29"/>
      <c r="LTV23" s="71"/>
      <c r="LTW23" s="29"/>
      <c r="LTX23" s="71"/>
      <c r="LTY23" s="29"/>
      <c r="LTZ23" s="71"/>
      <c r="LUA23" s="29"/>
      <c r="LUB23" s="71"/>
      <c r="LUC23" s="29"/>
      <c r="LUD23" s="71"/>
      <c r="LUE23" s="29"/>
      <c r="LUF23" s="71"/>
      <c r="LUG23" s="29"/>
      <c r="LUH23" s="71"/>
      <c r="LUI23" s="29"/>
      <c r="LUJ23" s="71"/>
      <c r="LUK23" s="29"/>
      <c r="LUL23" s="71"/>
      <c r="LUM23" s="29"/>
      <c r="LUN23" s="71"/>
      <c r="LUO23" s="29"/>
      <c r="LUP23" s="71"/>
      <c r="LUQ23" s="29"/>
      <c r="LUR23" s="71"/>
      <c r="LUS23" s="29"/>
      <c r="LUT23" s="71"/>
      <c r="LUU23" s="29"/>
      <c r="LUV23" s="71"/>
      <c r="LUW23" s="29"/>
      <c r="LUX23" s="71"/>
      <c r="LUY23" s="29"/>
      <c r="LUZ23" s="71"/>
      <c r="LVA23" s="29"/>
      <c r="LVB23" s="71"/>
      <c r="LVC23" s="29"/>
      <c r="LVD23" s="71"/>
      <c r="LVE23" s="29"/>
      <c r="LVF23" s="71"/>
      <c r="LVG23" s="29"/>
      <c r="LVH23" s="71"/>
      <c r="LVI23" s="29"/>
      <c r="LVJ23" s="71"/>
      <c r="LVK23" s="29"/>
      <c r="LVL23" s="71"/>
      <c r="LVM23" s="29"/>
      <c r="LVN23" s="71"/>
      <c r="LVO23" s="29"/>
      <c r="LVP23" s="71"/>
      <c r="LVQ23" s="29"/>
      <c r="LVR23" s="71"/>
      <c r="LVS23" s="29"/>
      <c r="LVT23" s="71"/>
      <c r="LVU23" s="29"/>
      <c r="LVV23" s="71"/>
      <c r="LVW23" s="29"/>
      <c r="LVX23" s="71"/>
      <c r="LVY23" s="29"/>
      <c r="LVZ23" s="71"/>
      <c r="LWA23" s="29"/>
      <c r="LWB23" s="71"/>
      <c r="LWC23" s="29"/>
      <c r="LWD23" s="71"/>
      <c r="LWE23" s="29"/>
      <c r="LWF23" s="71"/>
      <c r="LWG23" s="29"/>
      <c r="LWH23" s="71"/>
      <c r="LWI23" s="29"/>
      <c r="LWJ23" s="71"/>
      <c r="LWK23" s="29"/>
      <c r="LWL23" s="71"/>
      <c r="LWM23" s="29"/>
      <c r="LWN23" s="71"/>
      <c r="LWO23" s="29"/>
      <c r="LWP23" s="71"/>
      <c r="LWQ23" s="29"/>
      <c r="LWR23" s="71"/>
      <c r="LWS23" s="29"/>
      <c r="LWT23" s="71"/>
      <c r="LWU23" s="29"/>
      <c r="LWV23" s="71"/>
      <c r="LWW23" s="29"/>
      <c r="LWX23" s="71"/>
      <c r="LWY23" s="29"/>
      <c r="LWZ23" s="71"/>
      <c r="LXA23" s="29"/>
      <c r="LXB23" s="71"/>
      <c r="LXC23" s="29"/>
      <c r="LXD23" s="71"/>
      <c r="LXE23" s="29"/>
      <c r="LXF23" s="71"/>
      <c r="LXG23" s="29"/>
      <c r="LXH23" s="71"/>
      <c r="LXI23" s="29"/>
      <c r="LXJ23" s="71"/>
      <c r="LXK23" s="29"/>
      <c r="LXL23" s="71"/>
      <c r="LXM23" s="29"/>
      <c r="LXN23" s="71"/>
      <c r="LXO23" s="29"/>
      <c r="LXP23" s="71"/>
      <c r="LXQ23" s="29"/>
      <c r="LXR23" s="71"/>
      <c r="LXS23" s="29"/>
      <c r="LXT23" s="71"/>
      <c r="LXU23" s="29"/>
      <c r="LXV23" s="71"/>
      <c r="LXW23" s="29"/>
      <c r="LXX23" s="71"/>
      <c r="LXY23" s="29"/>
      <c r="LXZ23" s="71"/>
      <c r="LYA23" s="29"/>
      <c r="LYB23" s="71"/>
      <c r="LYC23" s="29"/>
      <c r="LYD23" s="71"/>
      <c r="LYE23" s="29"/>
      <c r="LYF23" s="71"/>
      <c r="LYG23" s="29"/>
      <c r="LYH23" s="71"/>
      <c r="LYI23" s="29"/>
      <c r="LYJ23" s="71"/>
      <c r="LYK23" s="29"/>
      <c r="LYL23" s="71"/>
      <c r="LYM23" s="29"/>
      <c r="LYN23" s="71"/>
      <c r="LYO23" s="29"/>
      <c r="LYP23" s="71"/>
      <c r="LYQ23" s="29"/>
      <c r="LYR23" s="71"/>
      <c r="LYS23" s="29"/>
      <c r="LYT23" s="71"/>
      <c r="LYU23" s="29"/>
      <c r="LYV23" s="71"/>
      <c r="LYW23" s="29"/>
      <c r="LYX23" s="71"/>
      <c r="LYY23" s="29"/>
      <c r="LYZ23" s="71"/>
      <c r="LZA23" s="29"/>
      <c r="LZB23" s="71"/>
      <c r="LZC23" s="29"/>
      <c r="LZD23" s="71"/>
      <c r="LZE23" s="29"/>
      <c r="LZF23" s="71"/>
      <c r="LZG23" s="29"/>
      <c r="LZH23" s="71"/>
      <c r="LZI23" s="29"/>
      <c r="LZJ23" s="71"/>
      <c r="LZK23" s="29"/>
      <c r="LZL23" s="71"/>
      <c r="LZM23" s="29"/>
      <c r="LZN23" s="71"/>
      <c r="LZO23" s="29"/>
      <c r="LZP23" s="71"/>
      <c r="LZQ23" s="29"/>
      <c r="LZR23" s="71"/>
      <c r="LZS23" s="29"/>
      <c r="LZT23" s="71"/>
      <c r="LZU23" s="29"/>
      <c r="LZV23" s="71"/>
      <c r="LZW23" s="29"/>
      <c r="LZX23" s="71"/>
      <c r="LZY23" s="29"/>
      <c r="LZZ23" s="71"/>
      <c r="MAA23" s="29"/>
      <c r="MAB23" s="71"/>
      <c r="MAC23" s="29"/>
      <c r="MAD23" s="71"/>
      <c r="MAE23" s="29"/>
      <c r="MAF23" s="71"/>
      <c r="MAG23" s="29"/>
      <c r="MAH23" s="71"/>
      <c r="MAI23" s="29"/>
      <c r="MAJ23" s="71"/>
      <c r="MAK23" s="29"/>
      <c r="MAL23" s="71"/>
      <c r="MAM23" s="29"/>
      <c r="MAN23" s="71"/>
      <c r="MAO23" s="29"/>
      <c r="MAP23" s="71"/>
      <c r="MAQ23" s="29"/>
      <c r="MAR23" s="71"/>
      <c r="MAS23" s="29"/>
      <c r="MAT23" s="71"/>
      <c r="MAU23" s="29"/>
      <c r="MAV23" s="71"/>
      <c r="MAW23" s="29"/>
      <c r="MAX23" s="71"/>
      <c r="MAY23" s="29"/>
      <c r="MAZ23" s="71"/>
      <c r="MBA23" s="29"/>
      <c r="MBB23" s="71"/>
      <c r="MBC23" s="29"/>
      <c r="MBD23" s="71"/>
      <c r="MBE23" s="29"/>
      <c r="MBF23" s="71"/>
      <c r="MBG23" s="29"/>
      <c r="MBH23" s="71"/>
      <c r="MBI23" s="29"/>
      <c r="MBJ23" s="71"/>
      <c r="MBK23" s="29"/>
      <c r="MBL23" s="71"/>
      <c r="MBM23" s="29"/>
      <c r="MBN23" s="71"/>
      <c r="MBO23" s="29"/>
      <c r="MBP23" s="71"/>
      <c r="MBQ23" s="29"/>
      <c r="MBR23" s="71"/>
      <c r="MBS23" s="29"/>
      <c r="MBT23" s="71"/>
      <c r="MBU23" s="29"/>
      <c r="MBV23" s="71"/>
      <c r="MBW23" s="29"/>
      <c r="MBX23" s="71"/>
      <c r="MBY23" s="29"/>
      <c r="MBZ23" s="71"/>
      <c r="MCA23" s="29"/>
      <c r="MCB23" s="71"/>
      <c r="MCC23" s="29"/>
      <c r="MCD23" s="71"/>
      <c r="MCE23" s="29"/>
      <c r="MCF23" s="71"/>
      <c r="MCG23" s="29"/>
      <c r="MCH23" s="71"/>
      <c r="MCI23" s="29"/>
      <c r="MCJ23" s="71"/>
      <c r="MCK23" s="29"/>
      <c r="MCL23" s="71"/>
      <c r="MCM23" s="29"/>
      <c r="MCN23" s="71"/>
      <c r="MCO23" s="29"/>
      <c r="MCP23" s="71"/>
      <c r="MCQ23" s="29"/>
      <c r="MCR23" s="71"/>
      <c r="MCS23" s="29"/>
      <c r="MCT23" s="71"/>
      <c r="MCU23" s="29"/>
      <c r="MCV23" s="71"/>
      <c r="MCW23" s="29"/>
      <c r="MCX23" s="71"/>
      <c r="MCY23" s="29"/>
      <c r="MCZ23" s="71"/>
      <c r="MDA23" s="29"/>
      <c r="MDB23" s="71"/>
      <c r="MDC23" s="29"/>
      <c r="MDD23" s="71"/>
      <c r="MDE23" s="29"/>
      <c r="MDF23" s="71"/>
      <c r="MDG23" s="29"/>
      <c r="MDH23" s="71"/>
      <c r="MDI23" s="29"/>
      <c r="MDJ23" s="71"/>
      <c r="MDK23" s="29"/>
      <c r="MDL23" s="71"/>
      <c r="MDM23" s="29"/>
      <c r="MDN23" s="71"/>
      <c r="MDO23" s="29"/>
      <c r="MDP23" s="71"/>
      <c r="MDQ23" s="29"/>
      <c r="MDR23" s="71"/>
      <c r="MDS23" s="29"/>
      <c r="MDT23" s="71"/>
      <c r="MDU23" s="29"/>
      <c r="MDV23" s="71"/>
      <c r="MDW23" s="29"/>
      <c r="MDX23" s="71"/>
      <c r="MDY23" s="29"/>
      <c r="MDZ23" s="71"/>
      <c r="MEA23" s="29"/>
      <c r="MEB23" s="71"/>
      <c r="MEC23" s="29"/>
      <c r="MED23" s="71"/>
      <c r="MEE23" s="29"/>
      <c r="MEF23" s="71"/>
      <c r="MEG23" s="29"/>
      <c r="MEH23" s="71"/>
      <c r="MEI23" s="29"/>
      <c r="MEJ23" s="71"/>
      <c r="MEK23" s="29"/>
      <c r="MEL23" s="71"/>
      <c r="MEM23" s="29"/>
      <c r="MEN23" s="71"/>
      <c r="MEO23" s="29"/>
      <c r="MEP23" s="71"/>
      <c r="MEQ23" s="29"/>
      <c r="MER23" s="71"/>
      <c r="MES23" s="29"/>
      <c r="MET23" s="71"/>
      <c r="MEU23" s="29"/>
      <c r="MEV23" s="71"/>
      <c r="MEW23" s="29"/>
      <c r="MEX23" s="71"/>
      <c r="MEY23" s="29"/>
      <c r="MEZ23" s="71"/>
      <c r="MFA23" s="29"/>
      <c r="MFB23" s="71"/>
      <c r="MFC23" s="29"/>
      <c r="MFD23" s="71"/>
      <c r="MFE23" s="29"/>
      <c r="MFF23" s="71"/>
      <c r="MFG23" s="29"/>
      <c r="MFH23" s="71"/>
      <c r="MFI23" s="29"/>
      <c r="MFJ23" s="71"/>
      <c r="MFK23" s="29"/>
      <c r="MFL23" s="71"/>
      <c r="MFM23" s="29"/>
      <c r="MFN23" s="71"/>
      <c r="MFO23" s="29"/>
      <c r="MFP23" s="71"/>
      <c r="MFQ23" s="29"/>
      <c r="MFR23" s="71"/>
      <c r="MFS23" s="29"/>
      <c r="MFT23" s="71"/>
      <c r="MFU23" s="29"/>
      <c r="MFV23" s="71"/>
      <c r="MFW23" s="29"/>
      <c r="MFX23" s="71"/>
      <c r="MFY23" s="29"/>
      <c r="MFZ23" s="71"/>
      <c r="MGA23" s="29"/>
      <c r="MGB23" s="71"/>
      <c r="MGC23" s="29"/>
      <c r="MGD23" s="71"/>
      <c r="MGE23" s="29"/>
      <c r="MGF23" s="71"/>
      <c r="MGG23" s="29"/>
      <c r="MGH23" s="71"/>
      <c r="MGI23" s="29"/>
      <c r="MGJ23" s="71"/>
      <c r="MGK23" s="29"/>
      <c r="MGL23" s="71"/>
      <c r="MGM23" s="29"/>
      <c r="MGN23" s="71"/>
      <c r="MGO23" s="29"/>
      <c r="MGP23" s="71"/>
      <c r="MGQ23" s="29"/>
      <c r="MGR23" s="71"/>
      <c r="MGS23" s="29"/>
      <c r="MGT23" s="71"/>
      <c r="MGU23" s="29"/>
      <c r="MGV23" s="71"/>
      <c r="MGW23" s="29"/>
      <c r="MGX23" s="71"/>
      <c r="MGY23" s="29"/>
      <c r="MGZ23" s="71"/>
      <c r="MHA23" s="29"/>
      <c r="MHB23" s="71"/>
      <c r="MHC23" s="29"/>
      <c r="MHD23" s="71"/>
      <c r="MHE23" s="29"/>
      <c r="MHF23" s="71"/>
      <c r="MHG23" s="29"/>
      <c r="MHH23" s="71"/>
      <c r="MHI23" s="29"/>
      <c r="MHJ23" s="71"/>
      <c r="MHK23" s="29"/>
      <c r="MHL23" s="71"/>
      <c r="MHM23" s="29"/>
      <c r="MHN23" s="71"/>
      <c r="MHO23" s="29"/>
      <c r="MHP23" s="71"/>
      <c r="MHQ23" s="29"/>
      <c r="MHR23" s="71"/>
      <c r="MHS23" s="29"/>
      <c r="MHT23" s="71"/>
      <c r="MHU23" s="29"/>
      <c r="MHV23" s="71"/>
      <c r="MHW23" s="29"/>
      <c r="MHX23" s="71"/>
      <c r="MHY23" s="29"/>
      <c r="MHZ23" s="71"/>
      <c r="MIA23" s="29"/>
      <c r="MIB23" s="71"/>
      <c r="MIC23" s="29"/>
      <c r="MID23" s="71"/>
      <c r="MIE23" s="29"/>
      <c r="MIF23" s="71"/>
      <c r="MIG23" s="29"/>
      <c r="MIH23" s="71"/>
      <c r="MII23" s="29"/>
      <c r="MIJ23" s="71"/>
      <c r="MIK23" s="29"/>
      <c r="MIL23" s="71"/>
      <c r="MIM23" s="29"/>
      <c r="MIN23" s="71"/>
      <c r="MIO23" s="29"/>
      <c r="MIP23" s="71"/>
      <c r="MIQ23" s="29"/>
      <c r="MIR23" s="71"/>
      <c r="MIS23" s="29"/>
      <c r="MIT23" s="71"/>
      <c r="MIU23" s="29"/>
      <c r="MIV23" s="71"/>
      <c r="MIW23" s="29"/>
      <c r="MIX23" s="71"/>
      <c r="MIY23" s="29"/>
      <c r="MIZ23" s="71"/>
      <c r="MJA23" s="29"/>
      <c r="MJB23" s="71"/>
      <c r="MJC23" s="29"/>
      <c r="MJD23" s="71"/>
      <c r="MJE23" s="29"/>
      <c r="MJF23" s="71"/>
      <c r="MJG23" s="29"/>
      <c r="MJH23" s="71"/>
      <c r="MJI23" s="29"/>
      <c r="MJJ23" s="71"/>
      <c r="MJK23" s="29"/>
      <c r="MJL23" s="71"/>
      <c r="MJM23" s="29"/>
      <c r="MJN23" s="71"/>
      <c r="MJO23" s="29"/>
      <c r="MJP23" s="71"/>
      <c r="MJQ23" s="29"/>
      <c r="MJR23" s="71"/>
      <c r="MJS23" s="29"/>
      <c r="MJT23" s="71"/>
      <c r="MJU23" s="29"/>
      <c r="MJV23" s="71"/>
      <c r="MJW23" s="29"/>
      <c r="MJX23" s="71"/>
      <c r="MJY23" s="29"/>
      <c r="MJZ23" s="71"/>
      <c r="MKA23" s="29"/>
      <c r="MKB23" s="71"/>
      <c r="MKC23" s="29"/>
      <c r="MKD23" s="71"/>
      <c r="MKE23" s="29"/>
      <c r="MKF23" s="71"/>
      <c r="MKG23" s="29"/>
      <c r="MKH23" s="71"/>
      <c r="MKI23" s="29"/>
      <c r="MKJ23" s="71"/>
      <c r="MKK23" s="29"/>
      <c r="MKL23" s="71"/>
      <c r="MKM23" s="29"/>
      <c r="MKN23" s="71"/>
      <c r="MKO23" s="29"/>
      <c r="MKP23" s="71"/>
      <c r="MKQ23" s="29"/>
      <c r="MKR23" s="71"/>
      <c r="MKS23" s="29"/>
      <c r="MKT23" s="71"/>
      <c r="MKU23" s="29"/>
      <c r="MKV23" s="71"/>
      <c r="MKW23" s="29"/>
      <c r="MKX23" s="71"/>
      <c r="MKY23" s="29"/>
      <c r="MKZ23" s="71"/>
      <c r="MLA23" s="29"/>
      <c r="MLB23" s="71"/>
      <c r="MLC23" s="29"/>
      <c r="MLD23" s="71"/>
      <c r="MLE23" s="29"/>
      <c r="MLF23" s="71"/>
      <c r="MLG23" s="29"/>
      <c r="MLH23" s="71"/>
      <c r="MLI23" s="29"/>
      <c r="MLJ23" s="71"/>
      <c r="MLK23" s="29"/>
      <c r="MLL23" s="71"/>
      <c r="MLM23" s="29"/>
      <c r="MLN23" s="71"/>
      <c r="MLO23" s="29"/>
      <c r="MLP23" s="71"/>
      <c r="MLQ23" s="29"/>
      <c r="MLR23" s="71"/>
      <c r="MLS23" s="29"/>
      <c r="MLT23" s="71"/>
      <c r="MLU23" s="29"/>
      <c r="MLV23" s="71"/>
      <c r="MLW23" s="29"/>
      <c r="MLX23" s="71"/>
      <c r="MLY23" s="29"/>
      <c r="MLZ23" s="71"/>
      <c r="MMA23" s="29"/>
      <c r="MMB23" s="71"/>
      <c r="MMC23" s="29"/>
      <c r="MMD23" s="71"/>
      <c r="MME23" s="29"/>
      <c r="MMF23" s="71"/>
      <c r="MMG23" s="29"/>
      <c r="MMH23" s="71"/>
      <c r="MMI23" s="29"/>
      <c r="MMJ23" s="71"/>
      <c r="MMK23" s="29"/>
      <c r="MML23" s="71"/>
      <c r="MMM23" s="29"/>
      <c r="MMN23" s="71"/>
      <c r="MMO23" s="29"/>
      <c r="MMP23" s="71"/>
      <c r="MMQ23" s="29"/>
      <c r="MMR23" s="71"/>
      <c r="MMS23" s="29"/>
      <c r="MMT23" s="71"/>
      <c r="MMU23" s="29"/>
      <c r="MMV23" s="71"/>
      <c r="MMW23" s="29"/>
      <c r="MMX23" s="71"/>
      <c r="MMY23" s="29"/>
      <c r="MMZ23" s="71"/>
      <c r="MNA23" s="29"/>
      <c r="MNB23" s="71"/>
      <c r="MNC23" s="29"/>
      <c r="MND23" s="71"/>
      <c r="MNE23" s="29"/>
      <c r="MNF23" s="71"/>
      <c r="MNG23" s="29"/>
      <c r="MNH23" s="71"/>
      <c r="MNI23" s="29"/>
      <c r="MNJ23" s="71"/>
      <c r="MNK23" s="29"/>
      <c r="MNL23" s="71"/>
      <c r="MNM23" s="29"/>
      <c r="MNN23" s="71"/>
      <c r="MNO23" s="29"/>
      <c r="MNP23" s="71"/>
      <c r="MNQ23" s="29"/>
      <c r="MNR23" s="71"/>
      <c r="MNS23" s="29"/>
      <c r="MNT23" s="71"/>
      <c r="MNU23" s="29"/>
      <c r="MNV23" s="71"/>
      <c r="MNW23" s="29"/>
      <c r="MNX23" s="71"/>
      <c r="MNY23" s="29"/>
      <c r="MNZ23" s="71"/>
      <c r="MOA23" s="29"/>
      <c r="MOB23" s="71"/>
      <c r="MOC23" s="29"/>
      <c r="MOD23" s="71"/>
      <c r="MOE23" s="29"/>
      <c r="MOF23" s="71"/>
      <c r="MOG23" s="29"/>
      <c r="MOH23" s="71"/>
      <c r="MOI23" s="29"/>
      <c r="MOJ23" s="71"/>
      <c r="MOK23" s="29"/>
      <c r="MOL23" s="71"/>
      <c r="MOM23" s="29"/>
      <c r="MON23" s="71"/>
      <c r="MOO23" s="29"/>
      <c r="MOP23" s="71"/>
      <c r="MOQ23" s="29"/>
      <c r="MOR23" s="71"/>
      <c r="MOS23" s="29"/>
      <c r="MOT23" s="71"/>
      <c r="MOU23" s="29"/>
      <c r="MOV23" s="71"/>
      <c r="MOW23" s="29"/>
      <c r="MOX23" s="71"/>
      <c r="MOY23" s="29"/>
      <c r="MOZ23" s="71"/>
      <c r="MPA23" s="29"/>
      <c r="MPB23" s="71"/>
      <c r="MPC23" s="29"/>
      <c r="MPD23" s="71"/>
      <c r="MPE23" s="29"/>
      <c r="MPF23" s="71"/>
      <c r="MPG23" s="29"/>
      <c r="MPH23" s="71"/>
      <c r="MPI23" s="29"/>
      <c r="MPJ23" s="71"/>
      <c r="MPK23" s="29"/>
      <c r="MPL23" s="71"/>
      <c r="MPM23" s="29"/>
      <c r="MPN23" s="71"/>
      <c r="MPO23" s="29"/>
      <c r="MPP23" s="71"/>
      <c r="MPQ23" s="29"/>
      <c r="MPR23" s="71"/>
      <c r="MPS23" s="29"/>
      <c r="MPT23" s="71"/>
      <c r="MPU23" s="29"/>
      <c r="MPV23" s="71"/>
      <c r="MPW23" s="29"/>
      <c r="MPX23" s="71"/>
      <c r="MPY23" s="29"/>
      <c r="MPZ23" s="71"/>
      <c r="MQA23" s="29"/>
      <c r="MQB23" s="71"/>
      <c r="MQC23" s="29"/>
      <c r="MQD23" s="71"/>
      <c r="MQE23" s="29"/>
      <c r="MQF23" s="71"/>
      <c r="MQG23" s="29"/>
      <c r="MQH23" s="71"/>
      <c r="MQI23" s="29"/>
      <c r="MQJ23" s="71"/>
      <c r="MQK23" s="29"/>
      <c r="MQL23" s="71"/>
      <c r="MQM23" s="29"/>
      <c r="MQN23" s="71"/>
      <c r="MQO23" s="29"/>
      <c r="MQP23" s="71"/>
      <c r="MQQ23" s="29"/>
      <c r="MQR23" s="71"/>
      <c r="MQS23" s="29"/>
      <c r="MQT23" s="71"/>
      <c r="MQU23" s="29"/>
      <c r="MQV23" s="71"/>
      <c r="MQW23" s="29"/>
      <c r="MQX23" s="71"/>
      <c r="MQY23" s="29"/>
      <c r="MQZ23" s="71"/>
      <c r="MRA23" s="29"/>
      <c r="MRB23" s="71"/>
      <c r="MRC23" s="29"/>
      <c r="MRD23" s="71"/>
      <c r="MRE23" s="29"/>
      <c r="MRF23" s="71"/>
      <c r="MRG23" s="29"/>
      <c r="MRH23" s="71"/>
      <c r="MRI23" s="29"/>
      <c r="MRJ23" s="71"/>
      <c r="MRK23" s="29"/>
      <c r="MRL23" s="71"/>
      <c r="MRM23" s="29"/>
      <c r="MRN23" s="71"/>
      <c r="MRO23" s="29"/>
      <c r="MRP23" s="71"/>
      <c r="MRQ23" s="29"/>
      <c r="MRR23" s="71"/>
      <c r="MRS23" s="29"/>
      <c r="MRT23" s="71"/>
      <c r="MRU23" s="29"/>
      <c r="MRV23" s="71"/>
      <c r="MRW23" s="29"/>
      <c r="MRX23" s="71"/>
      <c r="MRY23" s="29"/>
      <c r="MRZ23" s="71"/>
      <c r="MSA23" s="29"/>
      <c r="MSB23" s="71"/>
      <c r="MSC23" s="29"/>
      <c r="MSD23" s="71"/>
      <c r="MSE23" s="29"/>
      <c r="MSF23" s="71"/>
      <c r="MSG23" s="29"/>
      <c r="MSH23" s="71"/>
      <c r="MSI23" s="29"/>
      <c r="MSJ23" s="71"/>
      <c r="MSK23" s="29"/>
      <c r="MSL23" s="71"/>
      <c r="MSM23" s="29"/>
      <c r="MSN23" s="71"/>
      <c r="MSO23" s="29"/>
      <c r="MSP23" s="71"/>
      <c r="MSQ23" s="29"/>
      <c r="MSR23" s="71"/>
      <c r="MSS23" s="29"/>
      <c r="MST23" s="71"/>
      <c r="MSU23" s="29"/>
      <c r="MSV23" s="71"/>
      <c r="MSW23" s="29"/>
      <c r="MSX23" s="71"/>
      <c r="MSY23" s="29"/>
      <c r="MSZ23" s="71"/>
      <c r="MTA23" s="29"/>
      <c r="MTB23" s="71"/>
      <c r="MTC23" s="29"/>
      <c r="MTD23" s="71"/>
      <c r="MTE23" s="29"/>
      <c r="MTF23" s="71"/>
      <c r="MTG23" s="29"/>
      <c r="MTH23" s="71"/>
      <c r="MTI23" s="29"/>
      <c r="MTJ23" s="71"/>
      <c r="MTK23" s="29"/>
      <c r="MTL23" s="71"/>
      <c r="MTM23" s="29"/>
      <c r="MTN23" s="71"/>
      <c r="MTO23" s="29"/>
      <c r="MTP23" s="71"/>
      <c r="MTQ23" s="29"/>
      <c r="MTR23" s="71"/>
      <c r="MTS23" s="29"/>
      <c r="MTT23" s="71"/>
      <c r="MTU23" s="29"/>
      <c r="MTV23" s="71"/>
      <c r="MTW23" s="29"/>
      <c r="MTX23" s="71"/>
      <c r="MTY23" s="29"/>
      <c r="MTZ23" s="71"/>
      <c r="MUA23" s="29"/>
      <c r="MUB23" s="71"/>
      <c r="MUC23" s="29"/>
      <c r="MUD23" s="71"/>
      <c r="MUE23" s="29"/>
      <c r="MUF23" s="71"/>
      <c r="MUG23" s="29"/>
      <c r="MUH23" s="71"/>
      <c r="MUI23" s="29"/>
      <c r="MUJ23" s="71"/>
      <c r="MUK23" s="29"/>
      <c r="MUL23" s="71"/>
      <c r="MUM23" s="29"/>
      <c r="MUN23" s="71"/>
      <c r="MUO23" s="29"/>
      <c r="MUP23" s="71"/>
      <c r="MUQ23" s="29"/>
      <c r="MUR23" s="71"/>
      <c r="MUS23" s="29"/>
      <c r="MUT23" s="71"/>
      <c r="MUU23" s="29"/>
      <c r="MUV23" s="71"/>
      <c r="MUW23" s="29"/>
      <c r="MUX23" s="71"/>
      <c r="MUY23" s="29"/>
      <c r="MUZ23" s="71"/>
      <c r="MVA23" s="29"/>
      <c r="MVB23" s="71"/>
      <c r="MVC23" s="29"/>
      <c r="MVD23" s="71"/>
      <c r="MVE23" s="29"/>
      <c r="MVF23" s="71"/>
      <c r="MVG23" s="29"/>
      <c r="MVH23" s="71"/>
      <c r="MVI23" s="29"/>
      <c r="MVJ23" s="71"/>
      <c r="MVK23" s="29"/>
      <c r="MVL23" s="71"/>
      <c r="MVM23" s="29"/>
      <c r="MVN23" s="71"/>
      <c r="MVO23" s="29"/>
      <c r="MVP23" s="71"/>
      <c r="MVQ23" s="29"/>
      <c r="MVR23" s="71"/>
      <c r="MVS23" s="29"/>
      <c r="MVT23" s="71"/>
      <c r="MVU23" s="29"/>
      <c r="MVV23" s="71"/>
      <c r="MVW23" s="29"/>
      <c r="MVX23" s="71"/>
      <c r="MVY23" s="29"/>
      <c r="MVZ23" s="71"/>
      <c r="MWA23" s="29"/>
      <c r="MWB23" s="71"/>
      <c r="MWC23" s="29"/>
      <c r="MWD23" s="71"/>
      <c r="MWE23" s="29"/>
      <c r="MWF23" s="71"/>
      <c r="MWG23" s="29"/>
      <c r="MWH23" s="71"/>
      <c r="MWI23" s="29"/>
      <c r="MWJ23" s="71"/>
      <c r="MWK23" s="29"/>
      <c r="MWL23" s="71"/>
      <c r="MWM23" s="29"/>
      <c r="MWN23" s="71"/>
      <c r="MWO23" s="29"/>
      <c r="MWP23" s="71"/>
      <c r="MWQ23" s="29"/>
      <c r="MWR23" s="71"/>
      <c r="MWS23" s="29"/>
      <c r="MWT23" s="71"/>
      <c r="MWU23" s="29"/>
      <c r="MWV23" s="71"/>
      <c r="MWW23" s="29"/>
      <c r="MWX23" s="71"/>
      <c r="MWY23" s="29"/>
      <c r="MWZ23" s="71"/>
      <c r="MXA23" s="29"/>
      <c r="MXB23" s="71"/>
      <c r="MXC23" s="29"/>
      <c r="MXD23" s="71"/>
      <c r="MXE23" s="29"/>
      <c r="MXF23" s="71"/>
      <c r="MXG23" s="29"/>
      <c r="MXH23" s="71"/>
      <c r="MXI23" s="29"/>
      <c r="MXJ23" s="71"/>
      <c r="MXK23" s="29"/>
      <c r="MXL23" s="71"/>
      <c r="MXM23" s="29"/>
      <c r="MXN23" s="71"/>
      <c r="MXO23" s="29"/>
      <c r="MXP23" s="71"/>
      <c r="MXQ23" s="29"/>
      <c r="MXR23" s="71"/>
      <c r="MXS23" s="29"/>
      <c r="MXT23" s="71"/>
      <c r="MXU23" s="29"/>
      <c r="MXV23" s="71"/>
      <c r="MXW23" s="29"/>
      <c r="MXX23" s="71"/>
      <c r="MXY23" s="29"/>
      <c r="MXZ23" s="71"/>
      <c r="MYA23" s="29"/>
      <c r="MYB23" s="71"/>
      <c r="MYC23" s="29"/>
      <c r="MYD23" s="71"/>
      <c r="MYE23" s="29"/>
      <c r="MYF23" s="71"/>
      <c r="MYG23" s="29"/>
      <c r="MYH23" s="71"/>
      <c r="MYI23" s="29"/>
      <c r="MYJ23" s="71"/>
      <c r="MYK23" s="29"/>
      <c r="MYL23" s="71"/>
      <c r="MYM23" s="29"/>
      <c r="MYN23" s="71"/>
      <c r="MYO23" s="29"/>
      <c r="MYP23" s="71"/>
      <c r="MYQ23" s="29"/>
      <c r="MYR23" s="71"/>
      <c r="MYS23" s="29"/>
      <c r="MYT23" s="71"/>
      <c r="MYU23" s="29"/>
      <c r="MYV23" s="71"/>
      <c r="MYW23" s="29"/>
      <c r="MYX23" s="71"/>
      <c r="MYY23" s="29"/>
      <c r="MYZ23" s="71"/>
      <c r="MZA23" s="29"/>
      <c r="MZB23" s="71"/>
      <c r="MZC23" s="29"/>
      <c r="MZD23" s="71"/>
      <c r="MZE23" s="29"/>
      <c r="MZF23" s="71"/>
      <c r="MZG23" s="29"/>
      <c r="MZH23" s="71"/>
      <c r="MZI23" s="29"/>
      <c r="MZJ23" s="71"/>
      <c r="MZK23" s="29"/>
      <c r="MZL23" s="71"/>
      <c r="MZM23" s="29"/>
      <c r="MZN23" s="71"/>
      <c r="MZO23" s="29"/>
      <c r="MZP23" s="71"/>
      <c r="MZQ23" s="29"/>
      <c r="MZR23" s="71"/>
      <c r="MZS23" s="29"/>
      <c r="MZT23" s="71"/>
      <c r="MZU23" s="29"/>
      <c r="MZV23" s="71"/>
      <c r="MZW23" s="29"/>
      <c r="MZX23" s="71"/>
      <c r="MZY23" s="29"/>
      <c r="MZZ23" s="71"/>
      <c r="NAA23" s="29"/>
      <c r="NAB23" s="71"/>
      <c r="NAC23" s="29"/>
      <c r="NAD23" s="71"/>
      <c r="NAE23" s="29"/>
      <c r="NAF23" s="71"/>
      <c r="NAG23" s="29"/>
      <c r="NAH23" s="71"/>
      <c r="NAI23" s="29"/>
      <c r="NAJ23" s="71"/>
      <c r="NAK23" s="29"/>
      <c r="NAL23" s="71"/>
      <c r="NAM23" s="29"/>
      <c r="NAN23" s="71"/>
      <c r="NAO23" s="29"/>
      <c r="NAP23" s="71"/>
      <c r="NAQ23" s="29"/>
      <c r="NAR23" s="71"/>
      <c r="NAS23" s="29"/>
      <c r="NAT23" s="71"/>
      <c r="NAU23" s="29"/>
      <c r="NAV23" s="71"/>
      <c r="NAW23" s="29"/>
      <c r="NAX23" s="71"/>
      <c r="NAY23" s="29"/>
      <c r="NAZ23" s="71"/>
      <c r="NBA23" s="29"/>
      <c r="NBB23" s="71"/>
      <c r="NBC23" s="29"/>
      <c r="NBD23" s="71"/>
      <c r="NBE23" s="29"/>
      <c r="NBF23" s="71"/>
      <c r="NBG23" s="29"/>
      <c r="NBH23" s="71"/>
      <c r="NBI23" s="29"/>
      <c r="NBJ23" s="71"/>
      <c r="NBK23" s="29"/>
      <c r="NBL23" s="71"/>
      <c r="NBM23" s="29"/>
      <c r="NBN23" s="71"/>
      <c r="NBO23" s="29"/>
      <c r="NBP23" s="71"/>
      <c r="NBQ23" s="29"/>
      <c r="NBR23" s="71"/>
      <c r="NBS23" s="29"/>
      <c r="NBT23" s="71"/>
      <c r="NBU23" s="29"/>
      <c r="NBV23" s="71"/>
      <c r="NBW23" s="29"/>
      <c r="NBX23" s="71"/>
      <c r="NBY23" s="29"/>
      <c r="NBZ23" s="71"/>
      <c r="NCA23" s="29"/>
      <c r="NCB23" s="71"/>
      <c r="NCC23" s="29"/>
      <c r="NCD23" s="71"/>
      <c r="NCE23" s="29"/>
      <c r="NCF23" s="71"/>
      <c r="NCG23" s="29"/>
      <c r="NCH23" s="71"/>
      <c r="NCI23" s="29"/>
      <c r="NCJ23" s="71"/>
      <c r="NCK23" s="29"/>
      <c r="NCL23" s="71"/>
      <c r="NCM23" s="29"/>
      <c r="NCN23" s="71"/>
      <c r="NCO23" s="29"/>
      <c r="NCP23" s="71"/>
      <c r="NCQ23" s="29"/>
      <c r="NCR23" s="71"/>
      <c r="NCS23" s="29"/>
      <c r="NCT23" s="71"/>
      <c r="NCU23" s="29"/>
      <c r="NCV23" s="71"/>
      <c r="NCW23" s="29"/>
      <c r="NCX23" s="71"/>
      <c r="NCY23" s="29"/>
      <c r="NCZ23" s="71"/>
      <c r="NDA23" s="29"/>
      <c r="NDB23" s="71"/>
      <c r="NDC23" s="29"/>
      <c r="NDD23" s="71"/>
      <c r="NDE23" s="29"/>
      <c r="NDF23" s="71"/>
      <c r="NDG23" s="29"/>
      <c r="NDH23" s="71"/>
      <c r="NDI23" s="29"/>
      <c r="NDJ23" s="71"/>
      <c r="NDK23" s="29"/>
      <c r="NDL23" s="71"/>
      <c r="NDM23" s="29"/>
      <c r="NDN23" s="71"/>
      <c r="NDO23" s="29"/>
      <c r="NDP23" s="71"/>
      <c r="NDQ23" s="29"/>
      <c r="NDR23" s="71"/>
      <c r="NDS23" s="29"/>
      <c r="NDT23" s="71"/>
      <c r="NDU23" s="29"/>
      <c r="NDV23" s="71"/>
      <c r="NDW23" s="29"/>
      <c r="NDX23" s="71"/>
      <c r="NDY23" s="29"/>
      <c r="NDZ23" s="71"/>
      <c r="NEA23" s="29"/>
      <c r="NEB23" s="71"/>
      <c r="NEC23" s="29"/>
      <c r="NED23" s="71"/>
      <c r="NEE23" s="29"/>
      <c r="NEF23" s="71"/>
      <c r="NEG23" s="29"/>
      <c r="NEH23" s="71"/>
      <c r="NEI23" s="29"/>
      <c r="NEJ23" s="71"/>
      <c r="NEK23" s="29"/>
      <c r="NEL23" s="71"/>
      <c r="NEM23" s="29"/>
      <c r="NEN23" s="71"/>
      <c r="NEO23" s="29"/>
      <c r="NEP23" s="71"/>
      <c r="NEQ23" s="29"/>
      <c r="NER23" s="71"/>
      <c r="NES23" s="29"/>
      <c r="NET23" s="71"/>
      <c r="NEU23" s="29"/>
      <c r="NEV23" s="71"/>
      <c r="NEW23" s="29"/>
      <c r="NEX23" s="71"/>
      <c r="NEY23" s="29"/>
      <c r="NEZ23" s="71"/>
      <c r="NFA23" s="29"/>
      <c r="NFB23" s="71"/>
      <c r="NFC23" s="29"/>
      <c r="NFD23" s="71"/>
      <c r="NFE23" s="29"/>
      <c r="NFF23" s="71"/>
      <c r="NFG23" s="29"/>
      <c r="NFH23" s="71"/>
      <c r="NFI23" s="29"/>
      <c r="NFJ23" s="71"/>
      <c r="NFK23" s="29"/>
      <c r="NFL23" s="71"/>
      <c r="NFM23" s="29"/>
      <c r="NFN23" s="71"/>
      <c r="NFO23" s="29"/>
      <c r="NFP23" s="71"/>
      <c r="NFQ23" s="29"/>
      <c r="NFR23" s="71"/>
      <c r="NFS23" s="29"/>
      <c r="NFT23" s="71"/>
      <c r="NFU23" s="29"/>
      <c r="NFV23" s="71"/>
      <c r="NFW23" s="29"/>
      <c r="NFX23" s="71"/>
      <c r="NFY23" s="29"/>
      <c r="NFZ23" s="71"/>
      <c r="NGA23" s="29"/>
      <c r="NGB23" s="71"/>
      <c r="NGC23" s="29"/>
      <c r="NGD23" s="71"/>
      <c r="NGE23" s="29"/>
      <c r="NGF23" s="71"/>
      <c r="NGG23" s="29"/>
      <c r="NGH23" s="71"/>
      <c r="NGI23" s="29"/>
      <c r="NGJ23" s="71"/>
      <c r="NGK23" s="29"/>
      <c r="NGL23" s="71"/>
      <c r="NGM23" s="29"/>
      <c r="NGN23" s="71"/>
      <c r="NGO23" s="29"/>
      <c r="NGP23" s="71"/>
      <c r="NGQ23" s="29"/>
      <c r="NGR23" s="71"/>
      <c r="NGS23" s="29"/>
      <c r="NGT23" s="71"/>
      <c r="NGU23" s="29"/>
      <c r="NGV23" s="71"/>
      <c r="NGW23" s="29"/>
      <c r="NGX23" s="71"/>
      <c r="NGY23" s="29"/>
      <c r="NGZ23" s="71"/>
      <c r="NHA23" s="29"/>
      <c r="NHB23" s="71"/>
      <c r="NHC23" s="29"/>
      <c r="NHD23" s="71"/>
      <c r="NHE23" s="29"/>
      <c r="NHF23" s="71"/>
      <c r="NHG23" s="29"/>
      <c r="NHH23" s="71"/>
      <c r="NHI23" s="29"/>
      <c r="NHJ23" s="71"/>
      <c r="NHK23" s="29"/>
      <c r="NHL23" s="71"/>
      <c r="NHM23" s="29"/>
      <c r="NHN23" s="71"/>
      <c r="NHO23" s="29"/>
      <c r="NHP23" s="71"/>
      <c r="NHQ23" s="29"/>
      <c r="NHR23" s="71"/>
      <c r="NHS23" s="29"/>
      <c r="NHT23" s="71"/>
      <c r="NHU23" s="29"/>
      <c r="NHV23" s="71"/>
      <c r="NHW23" s="29"/>
      <c r="NHX23" s="71"/>
      <c r="NHY23" s="29"/>
      <c r="NHZ23" s="71"/>
      <c r="NIA23" s="29"/>
      <c r="NIB23" s="71"/>
      <c r="NIC23" s="29"/>
      <c r="NID23" s="71"/>
      <c r="NIE23" s="29"/>
      <c r="NIF23" s="71"/>
      <c r="NIG23" s="29"/>
      <c r="NIH23" s="71"/>
      <c r="NII23" s="29"/>
      <c r="NIJ23" s="71"/>
      <c r="NIK23" s="29"/>
      <c r="NIL23" s="71"/>
      <c r="NIM23" s="29"/>
      <c r="NIN23" s="71"/>
      <c r="NIO23" s="29"/>
      <c r="NIP23" s="71"/>
      <c r="NIQ23" s="29"/>
      <c r="NIR23" s="71"/>
      <c r="NIS23" s="29"/>
      <c r="NIT23" s="71"/>
      <c r="NIU23" s="29"/>
      <c r="NIV23" s="71"/>
      <c r="NIW23" s="29"/>
      <c r="NIX23" s="71"/>
      <c r="NIY23" s="29"/>
      <c r="NIZ23" s="71"/>
      <c r="NJA23" s="29"/>
      <c r="NJB23" s="71"/>
      <c r="NJC23" s="29"/>
      <c r="NJD23" s="71"/>
      <c r="NJE23" s="29"/>
      <c r="NJF23" s="71"/>
      <c r="NJG23" s="29"/>
      <c r="NJH23" s="71"/>
      <c r="NJI23" s="29"/>
      <c r="NJJ23" s="71"/>
      <c r="NJK23" s="29"/>
      <c r="NJL23" s="71"/>
      <c r="NJM23" s="29"/>
      <c r="NJN23" s="71"/>
      <c r="NJO23" s="29"/>
      <c r="NJP23" s="71"/>
      <c r="NJQ23" s="29"/>
      <c r="NJR23" s="71"/>
      <c r="NJS23" s="29"/>
      <c r="NJT23" s="71"/>
      <c r="NJU23" s="29"/>
      <c r="NJV23" s="71"/>
      <c r="NJW23" s="29"/>
      <c r="NJX23" s="71"/>
      <c r="NJY23" s="29"/>
      <c r="NJZ23" s="71"/>
      <c r="NKA23" s="29"/>
      <c r="NKB23" s="71"/>
      <c r="NKC23" s="29"/>
      <c r="NKD23" s="71"/>
      <c r="NKE23" s="29"/>
      <c r="NKF23" s="71"/>
      <c r="NKG23" s="29"/>
      <c r="NKH23" s="71"/>
      <c r="NKI23" s="29"/>
      <c r="NKJ23" s="71"/>
      <c r="NKK23" s="29"/>
      <c r="NKL23" s="71"/>
      <c r="NKM23" s="29"/>
      <c r="NKN23" s="71"/>
      <c r="NKO23" s="29"/>
      <c r="NKP23" s="71"/>
      <c r="NKQ23" s="29"/>
      <c r="NKR23" s="71"/>
      <c r="NKS23" s="29"/>
      <c r="NKT23" s="71"/>
      <c r="NKU23" s="29"/>
      <c r="NKV23" s="71"/>
      <c r="NKW23" s="29"/>
      <c r="NKX23" s="71"/>
      <c r="NKY23" s="29"/>
      <c r="NKZ23" s="71"/>
      <c r="NLA23" s="29"/>
      <c r="NLB23" s="71"/>
      <c r="NLC23" s="29"/>
      <c r="NLD23" s="71"/>
      <c r="NLE23" s="29"/>
      <c r="NLF23" s="71"/>
      <c r="NLG23" s="29"/>
      <c r="NLH23" s="71"/>
      <c r="NLI23" s="29"/>
      <c r="NLJ23" s="71"/>
      <c r="NLK23" s="29"/>
      <c r="NLL23" s="71"/>
      <c r="NLM23" s="29"/>
      <c r="NLN23" s="71"/>
      <c r="NLO23" s="29"/>
      <c r="NLP23" s="71"/>
      <c r="NLQ23" s="29"/>
      <c r="NLR23" s="71"/>
      <c r="NLS23" s="29"/>
      <c r="NLT23" s="71"/>
      <c r="NLU23" s="29"/>
      <c r="NLV23" s="71"/>
      <c r="NLW23" s="29"/>
      <c r="NLX23" s="71"/>
      <c r="NLY23" s="29"/>
      <c r="NLZ23" s="71"/>
      <c r="NMA23" s="29"/>
      <c r="NMB23" s="71"/>
      <c r="NMC23" s="29"/>
      <c r="NMD23" s="71"/>
      <c r="NME23" s="29"/>
      <c r="NMF23" s="71"/>
      <c r="NMG23" s="29"/>
      <c r="NMH23" s="71"/>
      <c r="NMI23" s="29"/>
      <c r="NMJ23" s="71"/>
      <c r="NMK23" s="29"/>
      <c r="NML23" s="71"/>
      <c r="NMM23" s="29"/>
      <c r="NMN23" s="71"/>
      <c r="NMO23" s="29"/>
      <c r="NMP23" s="71"/>
      <c r="NMQ23" s="29"/>
      <c r="NMR23" s="71"/>
      <c r="NMS23" s="29"/>
      <c r="NMT23" s="71"/>
      <c r="NMU23" s="29"/>
      <c r="NMV23" s="71"/>
      <c r="NMW23" s="29"/>
      <c r="NMX23" s="71"/>
      <c r="NMY23" s="29"/>
      <c r="NMZ23" s="71"/>
      <c r="NNA23" s="29"/>
      <c r="NNB23" s="71"/>
      <c r="NNC23" s="29"/>
      <c r="NND23" s="71"/>
      <c r="NNE23" s="29"/>
      <c r="NNF23" s="71"/>
      <c r="NNG23" s="29"/>
      <c r="NNH23" s="71"/>
      <c r="NNI23" s="29"/>
      <c r="NNJ23" s="71"/>
      <c r="NNK23" s="29"/>
      <c r="NNL23" s="71"/>
      <c r="NNM23" s="29"/>
      <c r="NNN23" s="71"/>
      <c r="NNO23" s="29"/>
      <c r="NNP23" s="71"/>
      <c r="NNQ23" s="29"/>
      <c r="NNR23" s="71"/>
      <c r="NNS23" s="29"/>
      <c r="NNT23" s="71"/>
      <c r="NNU23" s="29"/>
      <c r="NNV23" s="71"/>
      <c r="NNW23" s="29"/>
      <c r="NNX23" s="71"/>
      <c r="NNY23" s="29"/>
      <c r="NNZ23" s="71"/>
      <c r="NOA23" s="29"/>
      <c r="NOB23" s="71"/>
      <c r="NOC23" s="29"/>
      <c r="NOD23" s="71"/>
      <c r="NOE23" s="29"/>
      <c r="NOF23" s="71"/>
      <c r="NOG23" s="29"/>
      <c r="NOH23" s="71"/>
      <c r="NOI23" s="29"/>
      <c r="NOJ23" s="71"/>
      <c r="NOK23" s="29"/>
      <c r="NOL23" s="71"/>
      <c r="NOM23" s="29"/>
      <c r="NON23" s="71"/>
      <c r="NOO23" s="29"/>
      <c r="NOP23" s="71"/>
      <c r="NOQ23" s="29"/>
      <c r="NOR23" s="71"/>
      <c r="NOS23" s="29"/>
      <c r="NOT23" s="71"/>
      <c r="NOU23" s="29"/>
      <c r="NOV23" s="71"/>
      <c r="NOW23" s="29"/>
      <c r="NOX23" s="71"/>
      <c r="NOY23" s="29"/>
      <c r="NOZ23" s="71"/>
      <c r="NPA23" s="29"/>
      <c r="NPB23" s="71"/>
      <c r="NPC23" s="29"/>
      <c r="NPD23" s="71"/>
      <c r="NPE23" s="29"/>
      <c r="NPF23" s="71"/>
      <c r="NPG23" s="29"/>
      <c r="NPH23" s="71"/>
      <c r="NPI23" s="29"/>
      <c r="NPJ23" s="71"/>
      <c r="NPK23" s="29"/>
      <c r="NPL23" s="71"/>
      <c r="NPM23" s="29"/>
      <c r="NPN23" s="71"/>
      <c r="NPO23" s="29"/>
      <c r="NPP23" s="71"/>
      <c r="NPQ23" s="29"/>
      <c r="NPR23" s="71"/>
      <c r="NPS23" s="29"/>
      <c r="NPT23" s="71"/>
      <c r="NPU23" s="29"/>
      <c r="NPV23" s="71"/>
      <c r="NPW23" s="29"/>
      <c r="NPX23" s="71"/>
      <c r="NPY23" s="29"/>
      <c r="NPZ23" s="71"/>
      <c r="NQA23" s="29"/>
      <c r="NQB23" s="71"/>
      <c r="NQC23" s="29"/>
      <c r="NQD23" s="71"/>
      <c r="NQE23" s="29"/>
      <c r="NQF23" s="71"/>
      <c r="NQG23" s="29"/>
      <c r="NQH23" s="71"/>
      <c r="NQI23" s="29"/>
      <c r="NQJ23" s="71"/>
      <c r="NQK23" s="29"/>
      <c r="NQL23" s="71"/>
      <c r="NQM23" s="29"/>
      <c r="NQN23" s="71"/>
      <c r="NQO23" s="29"/>
      <c r="NQP23" s="71"/>
      <c r="NQQ23" s="29"/>
      <c r="NQR23" s="71"/>
      <c r="NQS23" s="29"/>
      <c r="NQT23" s="71"/>
      <c r="NQU23" s="29"/>
      <c r="NQV23" s="71"/>
      <c r="NQW23" s="29"/>
      <c r="NQX23" s="71"/>
      <c r="NQY23" s="29"/>
      <c r="NQZ23" s="71"/>
      <c r="NRA23" s="29"/>
      <c r="NRB23" s="71"/>
      <c r="NRC23" s="29"/>
      <c r="NRD23" s="71"/>
      <c r="NRE23" s="29"/>
      <c r="NRF23" s="71"/>
      <c r="NRG23" s="29"/>
      <c r="NRH23" s="71"/>
      <c r="NRI23" s="29"/>
      <c r="NRJ23" s="71"/>
      <c r="NRK23" s="29"/>
      <c r="NRL23" s="71"/>
      <c r="NRM23" s="29"/>
      <c r="NRN23" s="71"/>
      <c r="NRO23" s="29"/>
      <c r="NRP23" s="71"/>
      <c r="NRQ23" s="29"/>
      <c r="NRR23" s="71"/>
      <c r="NRS23" s="29"/>
      <c r="NRT23" s="71"/>
      <c r="NRU23" s="29"/>
      <c r="NRV23" s="71"/>
      <c r="NRW23" s="29"/>
      <c r="NRX23" s="71"/>
      <c r="NRY23" s="29"/>
      <c r="NRZ23" s="71"/>
      <c r="NSA23" s="29"/>
      <c r="NSB23" s="71"/>
      <c r="NSC23" s="29"/>
      <c r="NSD23" s="71"/>
      <c r="NSE23" s="29"/>
      <c r="NSF23" s="71"/>
      <c r="NSG23" s="29"/>
      <c r="NSH23" s="71"/>
      <c r="NSI23" s="29"/>
      <c r="NSJ23" s="71"/>
      <c r="NSK23" s="29"/>
      <c r="NSL23" s="71"/>
      <c r="NSM23" s="29"/>
      <c r="NSN23" s="71"/>
      <c r="NSO23" s="29"/>
      <c r="NSP23" s="71"/>
      <c r="NSQ23" s="29"/>
      <c r="NSR23" s="71"/>
      <c r="NSS23" s="29"/>
      <c r="NST23" s="71"/>
      <c r="NSU23" s="29"/>
      <c r="NSV23" s="71"/>
      <c r="NSW23" s="29"/>
      <c r="NSX23" s="71"/>
      <c r="NSY23" s="29"/>
      <c r="NSZ23" s="71"/>
      <c r="NTA23" s="29"/>
      <c r="NTB23" s="71"/>
      <c r="NTC23" s="29"/>
      <c r="NTD23" s="71"/>
      <c r="NTE23" s="29"/>
      <c r="NTF23" s="71"/>
      <c r="NTG23" s="29"/>
      <c r="NTH23" s="71"/>
      <c r="NTI23" s="29"/>
      <c r="NTJ23" s="71"/>
      <c r="NTK23" s="29"/>
      <c r="NTL23" s="71"/>
      <c r="NTM23" s="29"/>
      <c r="NTN23" s="71"/>
      <c r="NTO23" s="29"/>
      <c r="NTP23" s="71"/>
      <c r="NTQ23" s="29"/>
      <c r="NTR23" s="71"/>
      <c r="NTS23" s="29"/>
      <c r="NTT23" s="71"/>
      <c r="NTU23" s="29"/>
      <c r="NTV23" s="71"/>
      <c r="NTW23" s="29"/>
      <c r="NTX23" s="71"/>
      <c r="NTY23" s="29"/>
      <c r="NTZ23" s="71"/>
      <c r="NUA23" s="29"/>
      <c r="NUB23" s="71"/>
      <c r="NUC23" s="29"/>
      <c r="NUD23" s="71"/>
      <c r="NUE23" s="29"/>
      <c r="NUF23" s="71"/>
      <c r="NUG23" s="29"/>
      <c r="NUH23" s="71"/>
      <c r="NUI23" s="29"/>
      <c r="NUJ23" s="71"/>
      <c r="NUK23" s="29"/>
      <c r="NUL23" s="71"/>
      <c r="NUM23" s="29"/>
      <c r="NUN23" s="71"/>
      <c r="NUO23" s="29"/>
      <c r="NUP23" s="71"/>
      <c r="NUQ23" s="29"/>
      <c r="NUR23" s="71"/>
      <c r="NUS23" s="29"/>
      <c r="NUT23" s="71"/>
      <c r="NUU23" s="29"/>
      <c r="NUV23" s="71"/>
      <c r="NUW23" s="29"/>
      <c r="NUX23" s="71"/>
      <c r="NUY23" s="29"/>
      <c r="NUZ23" s="71"/>
      <c r="NVA23" s="29"/>
      <c r="NVB23" s="71"/>
      <c r="NVC23" s="29"/>
      <c r="NVD23" s="71"/>
      <c r="NVE23" s="29"/>
      <c r="NVF23" s="71"/>
      <c r="NVG23" s="29"/>
      <c r="NVH23" s="71"/>
      <c r="NVI23" s="29"/>
      <c r="NVJ23" s="71"/>
      <c r="NVK23" s="29"/>
      <c r="NVL23" s="71"/>
      <c r="NVM23" s="29"/>
      <c r="NVN23" s="71"/>
      <c r="NVO23" s="29"/>
      <c r="NVP23" s="71"/>
      <c r="NVQ23" s="29"/>
      <c r="NVR23" s="71"/>
      <c r="NVS23" s="29"/>
      <c r="NVT23" s="71"/>
      <c r="NVU23" s="29"/>
      <c r="NVV23" s="71"/>
      <c r="NVW23" s="29"/>
      <c r="NVX23" s="71"/>
      <c r="NVY23" s="29"/>
      <c r="NVZ23" s="71"/>
      <c r="NWA23" s="29"/>
      <c r="NWB23" s="71"/>
      <c r="NWC23" s="29"/>
      <c r="NWD23" s="71"/>
      <c r="NWE23" s="29"/>
      <c r="NWF23" s="71"/>
      <c r="NWG23" s="29"/>
      <c r="NWH23" s="71"/>
      <c r="NWI23" s="29"/>
      <c r="NWJ23" s="71"/>
      <c r="NWK23" s="29"/>
      <c r="NWL23" s="71"/>
      <c r="NWM23" s="29"/>
      <c r="NWN23" s="71"/>
      <c r="NWO23" s="29"/>
      <c r="NWP23" s="71"/>
      <c r="NWQ23" s="29"/>
      <c r="NWR23" s="71"/>
      <c r="NWS23" s="29"/>
      <c r="NWT23" s="71"/>
      <c r="NWU23" s="29"/>
      <c r="NWV23" s="71"/>
      <c r="NWW23" s="29"/>
      <c r="NWX23" s="71"/>
      <c r="NWY23" s="29"/>
      <c r="NWZ23" s="71"/>
      <c r="NXA23" s="29"/>
      <c r="NXB23" s="71"/>
      <c r="NXC23" s="29"/>
      <c r="NXD23" s="71"/>
      <c r="NXE23" s="29"/>
      <c r="NXF23" s="71"/>
      <c r="NXG23" s="29"/>
      <c r="NXH23" s="71"/>
      <c r="NXI23" s="29"/>
      <c r="NXJ23" s="71"/>
      <c r="NXK23" s="29"/>
      <c r="NXL23" s="71"/>
      <c r="NXM23" s="29"/>
      <c r="NXN23" s="71"/>
      <c r="NXO23" s="29"/>
      <c r="NXP23" s="71"/>
      <c r="NXQ23" s="29"/>
      <c r="NXR23" s="71"/>
      <c r="NXS23" s="29"/>
      <c r="NXT23" s="71"/>
      <c r="NXU23" s="29"/>
      <c r="NXV23" s="71"/>
      <c r="NXW23" s="29"/>
      <c r="NXX23" s="71"/>
      <c r="NXY23" s="29"/>
      <c r="NXZ23" s="71"/>
      <c r="NYA23" s="29"/>
      <c r="NYB23" s="71"/>
      <c r="NYC23" s="29"/>
      <c r="NYD23" s="71"/>
      <c r="NYE23" s="29"/>
      <c r="NYF23" s="71"/>
      <c r="NYG23" s="29"/>
      <c r="NYH23" s="71"/>
      <c r="NYI23" s="29"/>
      <c r="NYJ23" s="71"/>
      <c r="NYK23" s="29"/>
      <c r="NYL23" s="71"/>
      <c r="NYM23" s="29"/>
      <c r="NYN23" s="71"/>
      <c r="NYO23" s="29"/>
      <c r="NYP23" s="71"/>
      <c r="NYQ23" s="29"/>
      <c r="NYR23" s="71"/>
      <c r="NYS23" s="29"/>
      <c r="NYT23" s="71"/>
      <c r="NYU23" s="29"/>
      <c r="NYV23" s="71"/>
      <c r="NYW23" s="29"/>
      <c r="NYX23" s="71"/>
      <c r="NYY23" s="29"/>
      <c r="NYZ23" s="71"/>
      <c r="NZA23" s="29"/>
      <c r="NZB23" s="71"/>
      <c r="NZC23" s="29"/>
      <c r="NZD23" s="71"/>
      <c r="NZE23" s="29"/>
      <c r="NZF23" s="71"/>
      <c r="NZG23" s="29"/>
      <c r="NZH23" s="71"/>
      <c r="NZI23" s="29"/>
      <c r="NZJ23" s="71"/>
      <c r="NZK23" s="29"/>
      <c r="NZL23" s="71"/>
      <c r="NZM23" s="29"/>
      <c r="NZN23" s="71"/>
      <c r="NZO23" s="29"/>
      <c r="NZP23" s="71"/>
      <c r="NZQ23" s="29"/>
      <c r="NZR23" s="71"/>
      <c r="NZS23" s="29"/>
      <c r="NZT23" s="71"/>
      <c r="NZU23" s="29"/>
      <c r="NZV23" s="71"/>
      <c r="NZW23" s="29"/>
      <c r="NZX23" s="71"/>
      <c r="NZY23" s="29"/>
      <c r="NZZ23" s="71"/>
      <c r="OAA23" s="29"/>
      <c r="OAB23" s="71"/>
      <c r="OAC23" s="29"/>
      <c r="OAD23" s="71"/>
      <c r="OAE23" s="29"/>
      <c r="OAF23" s="71"/>
      <c r="OAG23" s="29"/>
      <c r="OAH23" s="71"/>
      <c r="OAI23" s="29"/>
      <c r="OAJ23" s="71"/>
      <c r="OAK23" s="29"/>
      <c r="OAL23" s="71"/>
      <c r="OAM23" s="29"/>
      <c r="OAN23" s="71"/>
      <c r="OAO23" s="29"/>
      <c r="OAP23" s="71"/>
      <c r="OAQ23" s="29"/>
      <c r="OAR23" s="71"/>
      <c r="OAS23" s="29"/>
      <c r="OAT23" s="71"/>
      <c r="OAU23" s="29"/>
      <c r="OAV23" s="71"/>
      <c r="OAW23" s="29"/>
      <c r="OAX23" s="71"/>
      <c r="OAY23" s="29"/>
      <c r="OAZ23" s="71"/>
      <c r="OBA23" s="29"/>
      <c r="OBB23" s="71"/>
      <c r="OBC23" s="29"/>
      <c r="OBD23" s="71"/>
      <c r="OBE23" s="29"/>
      <c r="OBF23" s="71"/>
      <c r="OBG23" s="29"/>
      <c r="OBH23" s="71"/>
      <c r="OBI23" s="29"/>
      <c r="OBJ23" s="71"/>
      <c r="OBK23" s="29"/>
      <c r="OBL23" s="71"/>
      <c r="OBM23" s="29"/>
      <c r="OBN23" s="71"/>
      <c r="OBO23" s="29"/>
      <c r="OBP23" s="71"/>
      <c r="OBQ23" s="29"/>
      <c r="OBR23" s="71"/>
      <c r="OBS23" s="29"/>
      <c r="OBT23" s="71"/>
      <c r="OBU23" s="29"/>
      <c r="OBV23" s="71"/>
      <c r="OBW23" s="29"/>
      <c r="OBX23" s="71"/>
      <c r="OBY23" s="29"/>
      <c r="OBZ23" s="71"/>
      <c r="OCA23" s="29"/>
      <c r="OCB23" s="71"/>
      <c r="OCC23" s="29"/>
      <c r="OCD23" s="71"/>
      <c r="OCE23" s="29"/>
      <c r="OCF23" s="71"/>
      <c r="OCG23" s="29"/>
      <c r="OCH23" s="71"/>
      <c r="OCI23" s="29"/>
      <c r="OCJ23" s="71"/>
      <c r="OCK23" s="29"/>
      <c r="OCL23" s="71"/>
      <c r="OCM23" s="29"/>
      <c r="OCN23" s="71"/>
      <c r="OCO23" s="29"/>
      <c r="OCP23" s="71"/>
      <c r="OCQ23" s="29"/>
      <c r="OCR23" s="71"/>
      <c r="OCS23" s="29"/>
      <c r="OCT23" s="71"/>
      <c r="OCU23" s="29"/>
      <c r="OCV23" s="71"/>
      <c r="OCW23" s="29"/>
      <c r="OCX23" s="71"/>
      <c r="OCY23" s="29"/>
      <c r="OCZ23" s="71"/>
      <c r="ODA23" s="29"/>
      <c r="ODB23" s="71"/>
      <c r="ODC23" s="29"/>
      <c r="ODD23" s="71"/>
      <c r="ODE23" s="29"/>
      <c r="ODF23" s="71"/>
      <c r="ODG23" s="29"/>
      <c r="ODH23" s="71"/>
      <c r="ODI23" s="29"/>
      <c r="ODJ23" s="71"/>
      <c r="ODK23" s="29"/>
      <c r="ODL23" s="71"/>
      <c r="ODM23" s="29"/>
      <c r="ODN23" s="71"/>
      <c r="ODO23" s="29"/>
      <c r="ODP23" s="71"/>
      <c r="ODQ23" s="29"/>
      <c r="ODR23" s="71"/>
      <c r="ODS23" s="29"/>
      <c r="ODT23" s="71"/>
      <c r="ODU23" s="29"/>
      <c r="ODV23" s="71"/>
      <c r="ODW23" s="29"/>
      <c r="ODX23" s="71"/>
      <c r="ODY23" s="29"/>
      <c r="ODZ23" s="71"/>
      <c r="OEA23" s="29"/>
      <c r="OEB23" s="71"/>
      <c r="OEC23" s="29"/>
      <c r="OED23" s="71"/>
      <c r="OEE23" s="29"/>
      <c r="OEF23" s="71"/>
      <c r="OEG23" s="29"/>
      <c r="OEH23" s="71"/>
      <c r="OEI23" s="29"/>
      <c r="OEJ23" s="71"/>
      <c r="OEK23" s="29"/>
      <c r="OEL23" s="71"/>
      <c r="OEM23" s="29"/>
      <c r="OEN23" s="71"/>
      <c r="OEO23" s="29"/>
      <c r="OEP23" s="71"/>
      <c r="OEQ23" s="29"/>
      <c r="OER23" s="71"/>
      <c r="OES23" s="29"/>
      <c r="OET23" s="71"/>
      <c r="OEU23" s="29"/>
      <c r="OEV23" s="71"/>
      <c r="OEW23" s="29"/>
      <c r="OEX23" s="71"/>
      <c r="OEY23" s="29"/>
      <c r="OEZ23" s="71"/>
      <c r="OFA23" s="29"/>
      <c r="OFB23" s="71"/>
      <c r="OFC23" s="29"/>
      <c r="OFD23" s="71"/>
      <c r="OFE23" s="29"/>
      <c r="OFF23" s="71"/>
      <c r="OFG23" s="29"/>
      <c r="OFH23" s="71"/>
      <c r="OFI23" s="29"/>
      <c r="OFJ23" s="71"/>
      <c r="OFK23" s="29"/>
      <c r="OFL23" s="71"/>
      <c r="OFM23" s="29"/>
      <c r="OFN23" s="71"/>
      <c r="OFO23" s="29"/>
      <c r="OFP23" s="71"/>
      <c r="OFQ23" s="29"/>
      <c r="OFR23" s="71"/>
      <c r="OFS23" s="29"/>
      <c r="OFT23" s="71"/>
      <c r="OFU23" s="29"/>
      <c r="OFV23" s="71"/>
      <c r="OFW23" s="29"/>
      <c r="OFX23" s="71"/>
      <c r="OFY23" s="29"/>
      <c r="OFZ23" s="71"/>
      <c r="OGA23" s="29"/>
      <c r="OGB23" s="71"/>
      <c r="OGC23" s="29"/>
      <c r="OGD23" s="71"/>
      <c r="OGE23" s="29"/>
      <c r="OGF23" s="71"/>
      <c r="OGG23" s="29"/>
      <c r="OGH23" s="71"/>
      <c r="OGI23" s="29"/>
      <c r="OGJ23" s="71"/>
      <c r="OGK23" s="29"/>
      <c r="OGL23" s="71"/>
      <c r="OGM23" s="29"/>
      <c r="OGN23" s="71"/>
      <c r="OGO23" s="29"/>
      <c r="OGP23" s="71"/>
      <c r="OGQ23" s="29"/>
      <c r="OGR23" s="71"/>
      <c r="OGS23" s="29"/>
      <c r="OGT23" s="71"/>
      <c r="OGU23" s="29"/>
      <c r="OGV23" s="71"/>
      <c r="OGW23" s="29"/>
      <c r="OGX23" s="71"/>
      <c r="OGY23" s="29"/>
      <c r="OGZ23" s="71"/>
      <c r="OHA23" s="29"/>
      <c r="OHB23" s="71"/>
      <c r="OHC23" s="29"/>
      <c r="OHD23" s="71"/>
      <c r="OHE23" s="29"/>
      <c r="OHF23" s="71"/>
      <c r="OHG23" s="29"/>
      <c r="OHH23" s="71"/>
      <c r="OHI23" s="29"/>
      <c r="OHJ23" s="71"/>
      <c r="OHK23" s="29"/>
      <c r="OHL23" s="71"/>
      <c r="OHM23" s="29"/>
      <c r="OHN23" s="71"/>
      <c r="OHO23" s="29"/>
      <c r="OHP23" s="71"/>
      <c r="OHQ23" s="29"/>
      <c r="OHR23" s="71"/>
      <c r="OHS23" s="29"/>
      <c r="OHT23" s="71"/>
      <c r="OHU23" s="29"/>
      <c r="OHV23" s="71"/>
      <c r="OHW23" s="29"/>
      <c r="OHX23" s="71"/>
      <c r="OHY23" s="29"/>
      <c r="OHZ23" s="71"/>
      <c r="OIA23" s="29"/>
      <c r="OIB23" s="71"/>
      <c r="OIC23" s="29"/>
      <c r="OID23" s="71"/>
      <c r="OIE23" s="29"/>
      <c r="OIF23" s="71"/>
      <c r="OIG23" s="29"/>
      <c r="OIH23" s="71"/>
      <c r="OII23" s="29"/>
      <c r="OIJ23" s="71"/>
      <c r="OIK23" s="29"/>
      <c r="OIL23" s="71"/>
      <c r="OIM23" s="29"/>
      <c r="OIN23" s="71"/>
      <c r="OIO23" s="29"/>
      <c r="OIP23" s="71"/>
      <c r="OIQ23" s="29"/>
      <c r="OIR23" s="71"/>
      <c r="OIS23" s="29"/>
      <c r="OIT23" s="71"/>
      <c r="OIU23" s="29"/>
      <c r="OIV23" s="71"/>
      <c r="OIW23" s="29"/>
      <c r="OIX23" s="71"/>
      <c r="OIY23" s="29"/>
      <c r="OIZ23" s="71"/>
      <c r="OJA23" s="29"/>
      <c r="OJB23" s="71"/>
      <c r="OJC23" s="29"/>
      <c r="OJD23" s="71"/>
      <c r="OJE23" s="29"/>
      <c r="OJF23" s="71"/>
      <c r="OJG23" s="29"/>
      <c r="OJH23" s="71"/>
      <c r="OJI23" s="29"/>
      <c r="OJJ23" s="71"/>
      <c r="OJK23" s="29"/>
      <c r="OJL23" s="71"/>
      <c r="OJM23" s="29"/>
      <c r="OJN23" s="71"/>
      <c r="OJO23" s="29"/>
      <c r="OJP23" s="71"/>
      <c r="OJQ23" s="29"/>
      <c r="OJR23" s="71"/>
      <c r="OJS23" s="29"/>
      <c r="OJT23" s="71"/>
      <c r="OJU23" s="29"/>
      <c r="OJV23" s="71"/>
      <c r="OJW23" s="29"/>
      <c r="OJX23" s="71"/>
      <c r="OJY23" s="29"/>
      <c r="OJZ23" s="71"/>
      <c r="OKA23" s="29"/>
      <c r="OKB23" s="71"/>
      <c r="OKC23" s="29"/>
      <c r="OKD23" s="71"/>
      <c r="OKE23" s="29"/>
      <c r="OKF23" s="71"/>
      <c r="OKG23" s="29"/>
      <c r="OKH23" s="71"/>
      <c r="OKI23" s="29"/>
      <c r="OKJ23" s="71"/>
      <c r="OKK23" s="29"/>
      <c r="OKL23" s="71"/>
      <c r="OKM23" s="29"/>
      <c r="OKN23" s="71"/>
      <c r="OKO23" s="29"/>
      <c r="OKP23" s="71"/>
      <c r="OKQ23" s="29"/>
      <c r="OKR23" s="71"/>
      <c r="OKS23" s="29"/>
      <c r="OKT23" s="71"/>
      <c r="OKU23" s="29"/>
      <c r="OKV23" s="71"/>
      <c r="OKW23" s="29"/>
      <c r="OKX23" s="71"/>
      <c r="OKY23" s="29"/>
      <c r="OKZ23" s="71"/>
      <c r="OLA23" s="29"/>
      <c r="OLB23" s="71"/>
      <c r="OLC23" s="29"/>
      <c r="OLD23" s="71"/>
      <c r="OLE23" s="29"/>
      <c r="OLF23" s="71"/>
      <c r="OLG23" s="29"/>
      <c r="OLH23" s="71"/>
      <c r="OLI23" s="29"/>
      <c r="OLJ23" s="71"/>
      <c r="OLK23" s="29"/>
      <c r="OLL23" s="71"/>
      <c r="OLM23" s="29"/>
      <c r="OLN23" s="71"/>
      <c r="OLO23" s="29"/>
      <c r="OLP23" s="71"/>
      <c r="OLQ23" s="29"/>
      <c r="OLR23" s="71"/>
      <c r="OLS23" s="29"/>
      <c r="OLT23" s="71"/>
      <c r="OLU23" s="29"/>
      <c r="OLV23" s="71"/>
      <c r="OLW23" s="29"/>
      <c r="OLX23" s="71"/>
      <c r="OLY23" s="29"/>
      <c r="OLZ23" s="71"/>
      <c r="OMA23" s="29"/>
      <c r="OMB23" s="71"/>
      <c r="OMC23" s="29"/>
      <c r="OMD23" s="71"/>
      <c r="OME23" s="29"/>
      <c r="OMF23" s="71"/>
      <c r="OMG23" s="29"/>
      <c r="OMH23" s="71"/>
      <c r="OMI23" s="29"/>
      <c r="OMJ23" s="71"/>
      <c r="OMK23" s="29"/>
      <c r="OML23" s="71"/>
      <c r="OMM23" s="29"/>
      <c r="OMN23" s="71"/>
      <c r="OMO23" s="29"/>
      <c r="OMP23" s="71"/>
      <c r="OMQ23" s="29"/>
      <c r="OMR23" s="71"/>
      <c r="OMS23" s="29"/>
      <c r="OMT23" s="71"/>
      <c r="OMU23" s="29"/>
      <c r="OMV23" s="71"/>
      <c r="OMW23" s="29"/>
      <c r="OMX23" s="71"/>
      <c r="OMY23" s="29"/>
      <c r="OMZ23" s="71"/>
      <c r="ONA23" s="29"/>
      <c r="ONB23" s="71"/>
      <c r="ONC23" s="29"/>
      <c r="OND23" s="71"/>
      <c r="ONE23" s="29"/>
      <c r="ONF23" s="71"/>
      <c r="ONG23" s="29"/>
      <c r="ONH23" s="71"/>
      <c r="ONI23" s="29"/>
      <c r="ONJ23" s="71"/>
      <c r="ONK23" s="29"/>
      <c r="ONL23" s="71"/>
      <c r="ONM23" s="29"/>
      <c r="ONN23" s="71"/>
      <c r="ONO23" s="29"/>
      <c r="ONP23" s="71"/>
      <c r="ONQ23" s="29"/>
      <c r="ONR23" s="71"/>
      <c r="ONS23" s="29"/>
      <c r="ONT23" s="71"/>
      <c r="ONU23" s="29"/>
      <c r="ONV23" s="71"/>
      <c r="ONW23" s="29"/>
      <c r="ONX23" s="71"/>
      <c r="ONY23" s="29"/>
      <c r="ONZ23" s="71"/>
      <c r="OOA23" s="29"/>
      <c r="OOB23" s="71"/>
      <c r="OOC23" s="29"/>
      <c r="OOD23" s="71"/>
      <c r="OOE23" s="29"/>
      <c r="OOF23" s="71"/>
      <c r="OOG23" s="29"/>
      <c r="OOH23" s="71"/>
      <c r="OOI23" s="29"/>
      <c r="OOJ23" s="71"/>
      <c r="OOK23" s="29"/>
      <c r="OOL23" s="71"/>
      <c r="OOM23" s="29"/>
      <c r="OON23" s="71"/>
      <c r="OOO23" s="29"/>
      <c r="OOP23" s="71"/>
      <c r="OOQ23" s="29"/>
      <c r="OOR23" s="71"/>
      <c r="OOS23" s="29"/>
      <c r="OOT23" s="71"/>
      <c r="OOU23" s="29"/>
      <c r="OOV23" s="71"/>
      <c r="OOW23" s="29"/>
      <c r="OOX23" s="71"/>
      <c r="OOY23" s="29"/>
      <c r="OOZ23" s="71"/>
      <c r="OPA23" s="29"/>
      <c r="OPB23" s="71"/>
      <c r="OPC23" s="29"/>
      <c r="OPD23" s="71"/>
      <c r="OPE23" s="29"/>
      <c r="OPF23" s="71"/>
      <c r="OPG23" s="29"/>
      <c r="OPH23" s="71"/>
      <c r="OPI23" s="29"/>
      <c r="OPJ23" s="71"/>
      <c r="OPK23" s="29"/>
      <c r="OPL23" s="71"/>
      <c r="OPM23" s="29"/>
      <c r="OPN23" s="71"/>
      <c r="OPO23" s="29"/>
      <c r="OPP23" s="71"/>
      <c r="OPQ23" s="29"/>
      <c r="OPR23" s="71"/>
      <c r="OPS23" s="29"/>
      <c r="OPT23" s="71"/>
      <c r="OPU23" s="29"/>
      <c r="OPV23" s="71"/>
      <c r="OPW23" s="29"/>
      <c r="OPX23" s="71"/>
      <c r="OPY23" s="29"/>
      <c r="OPZ23" s="71"/>
      <c r="OQA23" s="29"/>
      <c r="OQB23" s="71"/>
      <c r="OQC23" s="29"/>
      <c r="OQD23" s="71"/>
      <c r="OQE23" s="29"/>
      <c r="OQF23" s="71"/>
      <c r="OQG23" s="29"/>
      <c r="OQH23" s="71"/>
      <c r="OQI23" s="29"/>
      <c r="OQJ23" s="71"/>
      <c r="OQK23" s="29"/>
      <c r="OQL23" s="71"/>
      <c r="OQM23" s="29"/>
      <c r="OQN23" s="71"/>
      <c r="OQO23" s="29"/>
      <c r="OQP23" s="71"/>
      <c r="OQQ23" s="29"/>
      <c r="OQR23" s="71"/>
      <c r="OQS23" s="29"/>
      <c r="OQT23" s="71"/>
      <c r="OQU23" s="29"/>
      <c r="OQV23" s="71"/>
      <c r="OQW23" s="29"/>
      <c r="OQX23" s="71"/>
      <c r="OQY23" s="29"/>
      <c r="OQZ23" s="71"/>
      <c r="ORA23" s="29"/>
      <c r="ORB23" s="71"/>
      <c r="ORC23" s="29"/>
      <c r="ORD23" s="71"/>
      <c r="ORE23" s="29"/>
      <c r="ORF23" s="71"/>
      <c r="ORG23" s="29"/>
      <c r="ORH23" s="71"/>
      <c r="ORI23" s="29"/>
      <c r="ORJ23" s="71"/>
      <c r="ORK23" s="29"/>
      <c r="ORL23" s="71"/>
      <c r="ORM23" s="29"/>
      <c r="ORN23" s="71"/>
      <c r="ORO23" s="29"/>
      <c r="ORP23" s="71"/>
      <c r="ORQ23" s="29"/>
      <c r="ORR23" s="71"/>
      <c r="ORS23" s="29"/>
      <c r="ORT23" s="71"/>
      <c r="ORU23" s="29"/>
      <c r="ORV23" s="71"/>
      <c r="ORW23" s="29"/>
      <c r="ORX23" s="71"/>
      <c r="ORY23" s="29"/>
      <c r="ORZ23" s="71"/>
      <c r="OSA23" s="29"/>
      <c r="OSB23" s="71"/>
      <c r="OSC23" s="29"/>
      <c r="OSD23" s="71"/>
      <c r="OSE23" s="29"/>
      <c r="OSF23" s="71"/>
      <c r="OSG23" s="29"/>
      <c r="OSH23" s="71"/>
      <c r="OSI23" s="29"/>
      <c r="OSJ23" s="71"/>
      <c r="OSK23" s="29"/>
      <c r="OSL23" s="71"/>
      <c r="OSM23" s="29"/>
      <c r="OSN23" s="71"/>
      <c r="OSO23" s="29"/>
      <c r="OSP23" s="71"/>
      <c r="OSQ23" s="29"/>
      <c r="OSR23" s="71"/>
      <c r="OSS23" s="29"/>
      <c r="OST23" s="71"/>
      <c r="OSU23" s="29"/>
      <c r="OSV23" s="71"/>
      <c r="OSW23" s="29"/>
      <c r="OSX23" s="71"/>
      <c r="OSY23" s="29"/>
      <c r="OSZ23" s="71"/>
      <c r="OTA23" s="29"/>
      <c r="OTB23" s="71"/>
      <c r="OTC23" s="29"/>
      <c r="OTD23" s="71"/>
      <c r="OTE23" s="29"/>
      <c r="OTF23" s="71"/>
      <c r="OTG23" s="29"/>
      <c r="OTH23" s="71"/>
      <c r="OTI23" s="29"/>
      <c r="OTJ23" s="71"/>
      <c r="OTK23" s="29"/>
      <c r="OTL23" s="71"/>
      <c r="OTM23" s="29"/>
      <c r="OTN23" s="71"/>
      <c r="OTO23" s="29"/>
      <c r="OTP23" s="71"/>
      <c r="OTQ23" s="29"/>
      <c r="OTR23" s="71"/>
      <c r="OTS23" s="29"/>
      <c r="OTT23" s="71"/>
      <c r="OTU23" s="29"/>
      <c r="OTV23" s="71"/>
      <c r="OTW23" s="29"/>
      <c r="OTX23" s="71"/>
      <c r="OTY23" s="29"/>
      <c r="OTZ23" s="71"/>
      <c r="OUA23" s="29"/>
      <c r="OUB23" s="71"/>
      <c r="OUC23" s="29"/>
      <c r="OUD23" s="71"/>
      <c r="OUE23" s="29"/>
      <c r="OUF23" s="71"/>
      <c r="OUG23" s="29"/>
      <c r="OUH23" s="71"/>
      <c r="OUI23" s="29"/>
      <c r="OUJ23" s="71"/>
      <c r="OUK23" s="29"/>
      <c r="OUL23" s="71"/>
      <c r="OUM23" s="29"/>
      <c r="OUN23" s="71"/>
      <c r="OUO23" s="29"/>
      <c r="OUP23" s="71"/>
      <c r="OUQ23" s="29"/>
      <c r="OUR23" s="71"/>
      <c r="OUS23" s="29"/>
      <c r="OUT23" s="71"/>
      <c r="OUU23" s="29"/>
      <c r="OUV23" s="71"/>
      <c r="OUW23" s="29"/>
      <c r="OUX23" s="71"/>
      <c r="OUY23" s="29"/>
      <c r="OUZ23" s="71"/>
      <c r="OVA23" s="29"/>
      <c r="OVB23" s="71"/>
      <c r="OVC23" s="29"/>
      <c r="OVD23" s="71"/>
      <c r="OVE23" s="29"/>
      <c r="OVF23" s="71"/>
      <c r="OVG23" s="29"/>
      <c r="OVH23" s="71"/>
      <c r="OVI23" s="29"/>
      <c r="OVJ23" s="71"/>
      <c r="OVK23" s="29"/>
      <c r="OVL23" s="71"/>
      <c r="OVM23" s="29"/>
      <c r="OVN23" s="71"/>
      <c r="OVO23" s="29"/>
      <c r="OVP23" s="71"/>
      <c r="OVQ23" s="29"/>
      <c r="OVR23" s="71"/>
      <c r="OVS23" s="29"/>
      <c r="OVT23" s="71"/>
      <c r="OVU23" s="29"/>
      <c r="OVV23" s="71"/>
      <c r="OVW23" s="29"/>
      <c r="OVX23" s="71"/>
      <c r="OVY23" s="29"/>
      <c r="OVZ23" s="71"/>
      <c r="OWA23" s="29"/>
      <c r="OWB23" s="71"/>
      <c r="OWC23" s="29"/>
      <c r="OWD23" s="71"/>
      <c r="OWE23" s="29"/>
      <c r="OWF23" s="71"/>
      <c r="OWG23" s="29"/>
      <c r="OWH23" s="71"/>
      <c r="OWI23" s="29"/>
      <c r="OWJ23" s="71"/>
      <c r="OWK23" s="29"/>
      <c r="OWL23" s="71"/>
      <c r="OWM23" s="29"/>
      <c r="OWN23" s="71"/>
      <c r="OWO23" s="29"/>
      <c r="OWP23" s="71"/>
      <c r="OWQ23" s="29"/>
      <c r="OWR23" s="71"/>
      <c r="OWS23" s="29"/>
      <c r="OWT23" s="71"/>
      <c r="OWU23" s="29"/>
      <c r="OWV23" s="71"/>
      <c r="OWW23" s="29"/>
      <c r="OWX23" s="71"/>
      <c r="OWY23" s="29"/>
      <c r="OWZ23" s="71"/>
      <c r="OXA23" s="29"/>
      <c r="OXB23" s="71"/>
      <c r="OXC23" s="29"/>
      <c r="OXD23" s="71"/>
      <c r="OXE23" s="29"/>
      <c r="OXF23" s="71"/>
      <c r="OXG23" s="29"/>
      <c r="OXH23" s="71"/>
      <c r="OXI23" s="29"/>
      <c r="OXJ23" s="71"/>
      <c r="OXK23" s="29"/>
      <c r="OXL23" s="71"/>
      <c r="OXM23" s="29"/>
      <c r="OXN23" s="71"/>
      <c r="OXO23" s="29"/>
      <c r="OXP23" s="71"/>
      <c r="OXQ23" s="29"/>
      <c r="OXR23" s="71"/>
      <c r="OXS23" s="29"/>
      <c r="OXT23" s="71"/>
      <c r="OXU23" s="29"/>
      <c r="OXV23" s="71"/>
      <c r="OXW23" s="29"/>
      <c r="OXX23" s="71"/>
      <c r="OXY23" s="29"/>
      <c r="OXZ23" s="71"/>
      <c r="OYA23" s="29"/>
      <c r="OYB23" s="71"/>
      <c r="OYC23" s="29"/>
      <c r="OYD23" s="71"/>
      <c r="OYE23" s="29"/>
      <c r="OYF23" s="71"/>
      <c r="OYG23" s="29"/>
      <c r="OYH23" s="71"/>
      <c r="OYI23" s="29"/>
      <c r="OYJ23" s="71"/>
      <c r="OYK23" s="29"/>
      <c r="OYL23" s="71"/>
      <c r="OYM23" s="29"/>
      <c r="OYN23" s="71"/>
      <c r="OYO23" s="29"/>
      <c r="OYP23" s="71"/>
      <c r="OYQ23" s="29"/>
      <c r="OYR23" s="71"/>
      <c r="OYS23" s="29"/>
      <c r="OYT23" s="71"/>
      <c r="OYU23" s="29"/>
      <c r="OYV23" s="71"/>
      <c r="OYW23" s="29"/>
      <c r="OYX23" s="71"/>
      <c r="OYY23" s="29"/>
      <c r="OYZ23" s="71"/>
      <c r="OZA23" s="29"/>
      <c r="OZB23" s="71"/>
      <c r="OZC23" s="29"/>
      <c r="OZD23" s="71"/>
      <c r="OZE23" s="29"/>
      <c r="OZF23" s="71"/>
      <c r="OZG23" s="29"/>
      <c r="OZH23" s="71"/>
      <c r="OZI23" s="29"/>
      <c r="OZJ23" s="71"/>
      <c r="OZK23" s="29"/>
      <c r="OZL23" s="71"/>
      <c r="OZM23" s="29"/>
      <c r="OZN23" s="71"/>
      <c r="OZO23" s="29"/>
      <c r="OZP23" s="71"/>
      <c r="OZQ23" s="29"/>
      <c r="OZR23" s="71"/>
      <c r="OZS23" s="29"/>
      <c r="OZT23" s="71"/>
      <c r="OZU23" s="29"/>
      <c r="OZV23" s="71"/>
      <c r="OZW23" s="29"/>
      <c r="OZX23" s="71"/>
      <c r="OZY23" s="29"/>
      <c r="OZZ23" s="71"/>
      <c r="PAA23" s="29"/>
      <c r="PAB23" s="71"/>
      <c r="PAC23" s="29"/>
      <c r="PAD23" s="71"/>
      <c r="PAE23" s="29"/>
      <c r="PAF23" s="71"/>
      <c r="PAG23" s="29"/>
      <c r="PAH23" s="71"/>
      <c r="PAI23" s="29"/>
      <c r="PAJ23" s="71"/>
      <c r="PAK23" s="29"/>
      <c r="PAL23" s="71"/>
      <c r="PAM23" s="29"/>
      <c r="PAN23" s="71"/>
      <c r="PAO23" s="29"/>
      <c r="PAP23" s="71"/>
      <c r="PAQ23" s="29"/>
      <c r="PAR23" s="71"/>
      <c r="PAS23" s="29"/>
      <c r="PAT23" s="71"/>
      <c r="PAU23" s="29"/>
      <c r="PAV23" s="71"/>
      <c r="PAW23" s="29"/>
      <c r="PAX23" s="71"/>
      <c r="PAY23" s="29"/>
      <c r="PAZ23" s="71"/>
      <c r="PBA23" s="29"/>
      <c r="PBB23" s="71"/>
      <c r="PBC23" s="29"/>
      <c r="PBD23" s="71"/>
      <c r="PBE23" s="29"/>
      <c r="PBF23" s="71"/>
      <c r="PBG23" s="29"/>
      <c r="PBH23" s="71"/>
      <c r="PBI23" s="29"/>
      <c r="PBJ23" s="71"/>
      <c r="PBK23" s="29"/>
      <c r="PBL23" s="71"/>
      <c r="PBM23" s="29"/>
      <c r="PBN23" s="71"/>
      <c r="PBO23" s="29"/>
      <c r="PBP23" s="71"/>
      <c r="PBQ23" s="29"/>
      <c r="PBR23" s="71"/>
      <c r="PBS23" s="29"/>
      <c r="PBT23" s="71"/>
      <c r="PBU23" s="29"/>
      <c r="PBV23" s="71"/>
      <c r="PBW23" s="29"/>
      <c r="PBX23" s="71"/>
      <c r="PBY23" s="29"/>
      <c r="PBZ23" s="71"/>
      <c r="PCA23" s="29"/>
      <c r="PCB23" s="71"/>
      <c r="PCC23" s="29"/>
      <c r="PCD23" s="71"/>
      <c r="PCE23" s="29"/>
      <c r="PCF23" s="71"/>
      <c r="PCG23" s="29"/>
      <c r="PCH23" s="71"/>
      <c r="PCI23" s="29"/>
      <c r="PCJ23" s="71"/>
      <c r="PCK23" s="29"/>
      <c r="PCL23" s="71"/>
      <c r="PCM23" s="29"/>
      <c r="PCN23" s="71"/>
      <c r="PCO23" s="29"/>
      <c r="PCP23" s="71"/>
      <c r="PCQ23" s="29"/>
      <c r="PCR23" s="71"/>
      <c r="PCS23" s="29"/>
      <c r="PCT23" s="71"/>
      <c r="PCU23" s="29"/>
      <c r="PCV23" s="71"/>
      <c r="PCW23" s="29"/>
      <c r="PCX23" s="71"/>
      <c r="PCY23" s="29"/>
      <c r="PCZ23" s="71"/>
      <c r="PDA23" s="29"/>
      <c r="PDB23" s="71"/>
      <c r="PDC23" s="29"/>
      <c r="PDD23" s="71"/>
      <c r="PDE23" s="29"/>
      <c r="PDF23" s="71"/>
      <c r="PDG23" s="29"/>
      <c r="PDH23" s="71"/>
      <c r="PDI23" s="29"/>
      <c r="PDJ23" s="71"/>
      <c r="PDK23" s="29"/>
      <c r="PDL23" s="71"/>
      <c r="PDM23" s="29"/>
      <c r="PDN23" s="71"/>
      <c r="PDO23" s="29"/>
      <c r="PDP23" s="71"/>
      <c r="PDQ23" s="29"/>
      <c r="PDR23" s="71"/>
      <c r="PDS23" s="29"/>
      <c r="PDT23" s="71"/>
      <c r="PDU23" s="29"/>
      <c r="PDV23" s="71"/>
      <c r="PDW23" s="29"/>
      <c r="PDX23" s="71"/>
      <c r="PDY23" s="29"/>
      <c r="PDZ23" s="71"/>
      <c r="PEA23" s="29"/>
      <c r="PEB23" s="71"/>
      <c r="PEC23" s="29"/>
      <c r="PED23" s="71"/>
      <c r="PEE23" s="29"/>
      <c r="PEF23" s="71"/>
      <c r="PEG23" s="29"/>
      <c r="PEH23" s="71"/>
      <c r="PEI23" s="29"/>
      <c r="PEJ23" s="71"/>
      <c r="PEK23" s="29"/>
      <c r="PEL23" s="71"/>
      <c r="PEM23" s="29"/>
      <c r="PEN23" s="71"/>
      <c r="PEO23" s="29"/>
      <c r="PEP23" s="71"/>
      <c r="PEQ23" s="29"/>
      <c r="PER23" s="71"/>
      <c r="PES23" s="29"/>
      <c r="PET23" s="71"/>
      <c r="PEU23" s="29"/>
      <c r="PEV23" s="71"/>
      <c r="PEW23" s="29"/>
      <c r="PEX23" s="71"/>
      <c r="PEY23" s="29"/>
      <c r="PEZ23" s="71"/>
      <c r="PFA23" s="29"/>
      <c r="PFB23" s="71"/>
      <c r="PFC23" s="29"/>
      <c r="PFD23" s="71"/>
      <c r="PFE23" s="29"/>
      <c r="PFF23" s="71"/>
      <c r="PFG23" s="29"/>
      <c r="PFH23" s="71"/>
      <c r="PFI23" s="29"/>
      <c r="PFJ23" s="71"/>
      <c r="PFK23" s="29"/>
      <c r="PFL23" s="71"/>
      <c r="PFM23" s="29"/>
      <c r="PFN23" s="71"/>
      <c r="PFO23" s="29"/>
      <c r="PFP23" s="71"/>
      <c r="PFQ23" s="29"/>
      <c r="PFR23" s="71"/>
      <c r="PFS23" s="29"/>
      <c r="PFT23" s="71"/>
      <c r="PFU23" s="29"/>
      <c r="PFV23" s="71"/>
      <c r="PFW23" s="29"/>
      <c r="PFX23" s="71"/>
      <c r="PFY23" s="29"/>
      <c r="PFZ23" s="71"/>
      <c r="PGA23" s="29"/>
      <c r="PGB23" s="71"/>
      <c r="PGC23" s="29"/>
      <c r="PGD23" s="71"/>
      <c r="PGE23" s="29"/>
      <c r="PGF23" s="71"/>
      <c r="PGG23" s="29"/>
      <c r="PGH23" s="71"/>
      <c r="PGI23" s="29"/>
      <c r="PGJ23" s="71"/>
      <c r="PGK23" s="29"/>
      <c r="PGL23" s="71"/>
      <c r="PGM23" s="29"/>
      <c r="PGN23" s="71"/>
      <c r="PGO23" s="29"/>
      <c r="PGP23" s="71"/>
      <c r="PGQ23" s="29"/>
      <c r="PGR23" s="71"/>
      <c r="PGS23" s="29"/>
      <c r="PGT23" s="71"/>
      <c r="PGU23" s="29"/>
      <c r="PGV23" s="71"/>
      <c r="PGW23" s="29"/>
      <c r="PGX23" s="71"/>
      <c r="PGY23" s="29"/>
      <c r="PGZ23" s="71"/>
      <c r="PHA23" s="29"/>
      <c r="PHB23" s="71"/>
      <c r="PHC23" s="29"/>
      <c r="PHD23" s="71"/>
      <c r="PHE23" s="29"/>
      <c r="PHF23" s="71"/>
      <c r="PHG23" s="29"/>
      <c r="PHH23" s="71"/>
      <c r="PHI23" s="29"/>
      <c r="PHJ23" s="71"/>
      <c r="PHK23" s="29"/>
      <c r="PHL23" s="71"/>
      <c r="PHM23" s="29"/>
      <c r="PHN23" s="71"/>
      <c r="PHO23" s="29"/>
      <c r="PHP23" s="71"/>
      <c r="PHQ23" s="29"/>
      <c r="PHR23" s="71"/>
      <c r="PHS23" s="29"/>
      <c r="PHT23" s="71"/>
      <c r="PHU23" s="29"/>
      <c r="PHV23" s="71"/>
      <c r="PHW23" s="29"/>
      <c r="PHX23" s="71"/>
      <c r="PHY23" s="29"/>
      <c r="PHZ23" s="71"/>
      <c r="PIA23" s="29"/>
      <c r="PIB23" s="71"/>
      <c r="PIC23" s="29"/>
      <c r="PID23" s="71"/>
      <c r="PIE23" s="29"/>
      <c r="PIF23" s="71"/>
      <c r="PIG23" s="29"/>
      <c r="PIH23" s="71"/>
      <c r="PII23" s="29"/>
      <c r="PIJ23" s="71"/>
      <c r="PIK23" s="29"/>
      <c r="PIL23" s="71"/>
      <c r="PIM23" s="29"/>
      <c r="PIN23" s="71"/>
      <c r="PIO23" s="29"/>
      <c r="PIP23" s="71"/>
      <c r="PIQ23" s="29"/>
      <c r="PIR23" s="71"/>
      <c r="PIS23" s="29"/>
      <c r="PIT23" s="71"/>
      <c r="PIU23" s="29"/>
      <c r="PIV23" s="71"/>
      <c r="PIW23" s="29"/>
      <c r="PIX23" s="71"/>
      <c r="PIY23" s="29"/>
      <c r="PIZ23" s="71"/>
      <c r="PJA23" s="29"/>
      <c r="PJB23" s="71"/>
      <c r="PJC23" s="29"/>
      <c r="PJD23" s="71"/>
      <c r="PJE23" s="29"/>
      <c r="PJF23" s="71"/>
      <c r="PJG23" s="29"/>
      <c r="PJH23" s="71"/>
      <c r="PJI23" s="29"/>
      <c r="PJJ23" s="71"/>
      <c r="PJK23" s="29"/>
      <c r="PJL23" s="71"/>
      <c r="PJM23" s="29"/>
      <c r="PJN23" s="71"/>
      <c r="PJO23" s="29"/>
      <c r="PJP23" s="71"/>
      <c r="PJQ23" s="29"/>
      <c r="PJR23" s="71"/>
      <c r="PJS23" s="29"/>
      <c r="PJT23" s="71"/>
      <c r="PJU23" s="29"/>
      <c r="PJV23" s="71"/>
      <c r="PJW23" s="29"/>
      <c r="PJX23" s="71"/>
      <c r="PJY23" s="29"/>
      <c r="PJZ23" s="71"/>
      <c r="PKA23" s="29"/>
      <c r="PKB23" s="71"/>
      <c r="PKC23" s="29"/>
      <c r="PKD23" s="71"/>
      <c r="PKE23" s="29"/>
      <c r="PKF23" s="71"/>
      <c r="PKG23" s="29"/>
      <c r="PKH23" s="71"/>
      <c r="PKI23" s="29"/>
      <c r="PKJ23" s="71"/>
      <c r="PKK23" s="29"/>
      <c r="PKL23" s="71"/>
      <c r="PKM23" s="29"/>
      <c r="PKN23" s="71"/>
      <c r="PKO23" s="29"/>
      <c r="PKP23" s="71"/>
      <c r="PKQ23" s="29"/>
      <c r="PKR23" s="71"/>
      <c r="PKS23" s="29"/>
      <c r="PKT23" s="71"/>
      <c r="PKU23" s="29"/>
      <c r="PKV23" s="71"/>
      <c r="PKW23" s="29"/>
      <c r="PKX23" s="71"/>
      <c r="PKY23" s="29"/>
      <c r="PKZ23" s="71"/>
      <c r="PLA23" s="29"/>
      <c r="PLB23" s="71"/>
      <c r="PLC23" s="29"/>
      <c r="PLD23" s="71"/>
      <c r="PLE23" s="29"/>
      <c r="PLF23" s="71"/>
      <c r="PLG23" s="29"/>
      <c r="PLH23" s="71"/>
      <c r="PLI23" s="29"/>
      <c r="PLJ23" s="71"/>
      <c r="PLK23" s="29"/>
      <c r="PLL23" s="71"/>
      <c r="PLM23" s="29"/>
      <c r="PLN23" s="71"/>
      <c r="PLO23" s="29"/>
      <c r="PLP23" s="71"/>
      <c r="PLQ23" s="29"/>
      <c r="PLR23" s="71"/>
      <c r="PLS23" s="29"/>
      <c r="PLT23" s="71"/>
      <c r="PLU23" s="29"/>
      <c r="PLV23" s="71"/>
      <c r="PLW23" s="29"/>
      <c r="PLX23" s="71"/>
      <c r="PLY23" s="29"/>
      <c r="PLZ23" s="71"/>
      <c r="PMA23" s="29"/>
      <c r="PMB23" s="71"/>
      <c r="PMC23" s="29"/>
      <c r="PMD23" s="71"/>
      <c r="PME23" s="29"/>
      <c r="PMF23" s="71"/>
      <c r="PMG23" s="29"/>
      <c r="PMH23" s="71"/>
      <c r="PMI23" s="29"/>
      <c r="PMJ23" s="71"/>
      <c r="PMK23" s="29"/>
      <c r="PML23" s="71"/>
      <c r="PMM23" s="29"/>
      <c r="PMN23" s="71"/>
      <c r="PMO23" s="29"/>
      <c r="PMP23" s="71"/>
      <c r="PMQ23" s="29"/>
      <c r="PMR23" s="71"/>
      <c r="PMS23" s="29"/>
      <c r="PMT23" s="71"/>
      <c r="PMU23" s="29"/>
      <c r="PMV23" s="71"/>
      <c r="PMW23" s="29"/>
      <c r="PMX23" s="71"/>
      <c r="PMY23" s="29"/>
      <c r="PMZ23" s="71"/>
      <c r="PNA23" s="29"/>
      <c r="PNB23" s="71"/>
      <c r="PNC23" s="29"/>
      <c r="PND23" s="71"/>
      <c r="PNE23" s="29"/>
      <c r="PNF23" s="71"/>
      <c r="PNG23" s="29"/>
      <c r="PNH23" s="71"/>
      <c r="PNI23" s="29"/>
      <c r="PNJ23" s="71"/>
      <c r="PNK23" s="29"/>
      <c r="PNL23" s="71"/>
      <c r="PNM23" s="29"/>
      <c r="PNN23" s="71"/>
      <c r="PNO23" s="29"/>
      <c r="PNP23" s="71"/>
      <c r="PNQ23" s="29"/>
      <c r="PNR23" s="71"/>
      <c r="PNS23" s="29"/>
      <c r="PNT23" s="71"/>
      <c r="PNU23" s="29"/>
      <c r="PNV23" s="71"/>
      <c r="PNW23" s="29"/>
      <c r="PNX23" s="71"/>
      <c r="PNY23" s="29"/>
      <c r="PNZ23" s="71"/>
      <c r="POA23" s="29"/>
      <c r="POB23" s="71"/>
      <c r="POC23" s="29"/>
      <c r="POD23" s="71"/>
      <c r="POE23" s="29"/>
      <c r="POF23" s="71"/>
      <c r="POG23" s="29"/>
      <c r="POH23" s="71"/>
      <c r="POI23" s="29"/>
      <c r="POJ23" s="71"/>
      <c r="POK23" s="29"/>
      <c r="POL23" s="71"/>
      <c r="POM23" s="29"/>
      <c r="PON23" s="71"/>
      <c r="POO23" s="29"/>
      <c r="POP23" s="71"/>
      <c r="POQ23" s="29"/>
      <c r="POR23" s="71"/>
      <c r="POS23" s="29"/>
      <c r="POT23" s="71"/>
      <c r="POU23" s="29"/>
      <c r="POV23" s="71"/>
      <c r="POW23" s="29"/>
      <c r="POX23" s="71"/>
      <c r="POY23" s="29"/>
      <c r="POZ23" s="71"/>
      <c r="PPA23" s="29"/>
      <c r="PPB23" s="71"/>
      <c r="PPC23" s="29"/>
      <c r="PPD23" s="71"/>
      <c r="PPE23" s="29"/>
      <c r="PPF23" s="71"/>
      <c r="PPG23" s="29"/>
      <c r="PPH23" s="71"/>
      <c r="PPI23" s="29"/>
      <c r="PPJ23" s="71"/>
      <c r="PPK23" s="29"/>
      <c r="PPL23" s="71"/>
      <c r="PPM23" s="29"/>
      <c r="PPN23" s="71"/>
      <c r="PPO23" s="29"/>
      <c r="PPP23" s="71"/>
      <c r="PPQ23" s="29"/>
      <c r="PPR23" s="71"/>
      <c r="PPS23" s="29"/>
      <c r="PPT23" s="71"/>
      <c r="PPU23" s="29"/>
      <c r="PPV23" s="71"/>
      <c r="PPW23" s="29"/>
      <c r="PPX23" s="71"/>
      <c r="PPY23" s="29"/>
      <c r="PPZ23" s="71"/>
      <c r="PQA23" s="29"/>
      <c r="PQB23" s="71"/>
      <c r="PQC23" s="29"/>
      <c r="PQD23" s="71"/>
      <c r="PQE23" s="29"/>
      <c r="PQF23" s="71"/>
      <c r="PQG23" s="29"/>
      <c r="PQH23" s="71"/>
      <c r="PQI23" s="29"/>
      <c r="PQJ23" s="71"/>
      <c r="PQK23" s="29"/>
      <c r="PQL23" s="71"/>
      <c r="PQM23" s="29"/>
      <c r="PQN23" s="71"/>
      <c r="PQO23" s="29"/>
      <c r="PQP23" s="71"/>
      <c r="PQQ23" s="29"/>
      <c r="PQR23" s="71"/>
      <c r="PQS23" s="29"/>
      <c r="PQT23" s="71"/>
      <c r="PQU23" s="29"/>
      <c r="PQV23" s="71"/>
      <c r="PQW23" s="29"/>
      <c r="PQX23" s="71"/>
      <c r="PQY23" s="29"/>
      <c r="PQZ23" s="71"/>
      <c r="PRA23" s="29"/>
      <c r="PRB23" s="71"/>
      <c r="PRC23" s="29"/>
      <c r="PRD23" s="71"/>
      <c r="PRE23" s="29"/>
      <c r="PRF23" s="71"/>
      <c r="PRG23" s="29"/>
      <c r="PRH23" s="71"/>
      <c r="PRI23" s="29"/>
      <c r="PRJ23" s="71"/>
      <c r="PRK23" s="29"/>
      <c r="PRL23" s="71"/>
      <c r="PRM23" s="29"/>
      <c r="PRN23" s="71"/>
      <c r="PRO23" s="29"/>
      <c r="PRP23" s="71"/>
      <c r="PRQ23" s="29"/>
      <c r="PRR23" s="71"/>
      <c r="PRS23" s="29"/>
      <c r="PRT23" s="71"/>
      <c r="PRU23" s="29"/>
      <c r="PRV23" s="71"/>
      <c r="PRW23" s="29"/>
      <c r="PRX23" s="71"/>
      <c r="PRY23" s="29"/>
      <c r="PRZ23" s="71"/>
      <c r="PSA23" s="29"/>
      <c r="PSB23" s="71"/>
      <c r="PSC23" s="29"/>
      <c r="PSD23" s="71"/>
      <c r="PSE23" s="29"/>
      <c r="PSF23" s="71"/>
      <c r="PSG23" s="29"/>
      <c r="PSH23" s="71"/>
      <c r="PSI23" s="29"/>
      <c r="PSJ23" s="71"/>
      <c r="PSK23" s="29"/>
      <c r="PSL23" s="71"/>
      <c r="PSM23" s="29"/>
      <c r="PSN23" s="71"/>
      <c r="PSO23" s="29"/>
      <c r="PSP23" s="71"/>
      <c r="PSQ23" s="29"/>
      <c r="PSR23" s="71"/>
      <c r="PSS23" s="29"/>
      <c r="PST23" s="71"/>
      <c r="PSU23" s="29"/>
      <c r="PSV23" s="71"/>
      <c r="PSW23" s="29"/>
      <c r="PSX23" s="71"/>
      <c r="PSY23" s="29"/>
      <c r="PSZ23" s="71"/>
      <c r="PTA23" s="29"/>
      <c r="PTB23" s="71"/>
      <c r="PTC23" s="29"/>
      <c r="PTD23" s="71"/>
      <c r="PTE23" s="29"/>
      <c r="PTF23" s="71"/>
      <c r="PTG23" s="29"/>
      <c r="PTH23" s="71"/>
      <c r="PTI23" s="29"/>
      <c r="PTJ23" s="71"/>
      <c r="PTK23" s="29"/>
      <c r="PTL23" s="71"/>
      <c r="PTM23" s="29"/>
      <c r="PTN23" s="71"/>
      <c r="PTO23" s="29"/>
      <c r="PTP23" s="71"/>
      <c r="PTQ23" s="29"/>
      <c r="PTR23" s="71"/>
      <c r="PTS23" s="29"/>
      <c r="PTT23" s="71"/>
      <c r="PTU23" s="29"/>
      <c r="PTV23" s="71"/>
      <c r="PTW23" s="29"/>
      <c r="PTX23" s="71"/>
      <c r="PTY23" s="29"/>
      <c r="PTZ23" s="71"/>
      <c r="PUA23" s="29"/>
      <c r="PUB23" s="71"/>
      <c r="PUC23" s="29"/>
      <c r="PUD23" s="71"/>
      <c r="PUE23" s="29"/>
      <c r="PUF23" s="71"/>
      <c r="PUG23" s="29"/>
      <c r="PUH23" s="71"/>
      <c r="PUI23" s="29"/>
      <c r="PUJ23" s="71"/>
      <c r="PUK23" s="29"/>
      <c r="PUL23" s="71"/>
      <c r="PUM23" s="29"/>
      <c r="PUN23" s="71"/>
      <c r="PUO23" s="29"/>
      <c r="PUP23" s="71"/>
      <c r="PUQ23" s="29"/>
      <c r="PUR23" s="71"/>
      <c r="PUS23" s="29"/>
      <c r="PUT23" s="71"/>
      <c r="PUU23" s="29"/>
      <c r="PUV23" s="71"/>
      <c r="PUW23" s="29"/>
      <c r="PUX23" s="71"/>
      <c r="PUY23" s="29"/>
      <c r="PUZ23" s="71"/>
      <c r="PVA23" s="29"/>
      <c r="PVB23" s="71"/>
      <c r="PVC23" s="29"/>
      <c r="PVD23" s="71"/>
      <c r="PVE23" s="29"/>
      <c r="PVF23" s="71"/>
      <c r="PVG23" s="29"/>
      <c r="PVH23" s="71"/>
      <c r="PVI23" s="29"/>
      <c r="PVJ23" s="71"/>
      <c r="PVK23" s="29"/>
      <c r="PVL23" s="71"/>
      <c r="PVM23" s="29"/>
      <c r="PVN23" s="71"/>
      <c r="PVO23" s="29"/>
      <c r="PVP23" s="71"/>
      <c r="PVQ23" s="29"/>
      <c r="PVR23" s="71"/>
      <c r="PVS23" s="29"/>
      <c r="PVT23" s="71"/>
      <c r="PVU23" s="29"/>
      <c r="PVV23" s="71"/>
      <c r="PVW23" s="29"/>
      <c r="PVX23" s="71"/>
      <c r="PVY23" s="29"/>
      <c r="PVZ23" s="71"/>
      <c r="PWA23" s="29"/>
      <c r="PWB23" s="71"/>
      <c r="PWC23" s="29"/>
      <c r="PWD23" s="71"/>
      <c r="PWE23" s="29"/>
      <c r="PWF23" s="71"/>
      <c r="PWG23" s="29"/>
      <c r="PWH23" s="71"/>
      <c r="PWI23" s="29"/>
      <c r="PWJ23" s="71"/>
      <c r="PWK23" s="29"/>
      <c r="PWL23" s="71"/>
      <c r="PWM23" s="29"/>
      <c r="PWN23" s="71"/>
      <c r="PWO23" s="29"/>
      <c r="PWP23" s="71"/>
      <c r="PWQ23" s="29"/>
      <c r="PWR23" s="71"/>
      <c r="PWS23" s="29"/>
      <c r="PWT23" s="71"/>
      <c r="PWU23" s="29"/>
      <c r="PWV23" s="71"/>
      <c r="PWW23" s="29"/>
      <c r="PWX23" s="71"/>
      <c r="PWY23" s="29"/>
      <c r="PWZ23" s="71"/>
      <c r="PXA23" s="29"/>
      <c r="PXB23" s="71"/>
      <c r="PXC23" s="29"/>
      <c r="PXD23" s="71"/>
      <c r="PXE23" s="29"/>
      <c r="PXF23" s="71"/>
      <c r="PXG23" s="29"/>
      <c r="PXH23" s="71"/>
      <c r="PXI23" s="29"/>
      <c r="PXJ23" s="71"/>
      <c r="PXK23" s="29"/>
      <c r="PXL23" s="71"/>
      <c r="PXM23" s="29"/>
      <c r="PXN23" s="71"/>
      <c r="PXO23" s="29"/>
      <c r="PXP23" s="71"/>
      <c r="PXQ23" s="29"/>
      <c r="PXR23" s="71"/>
      <c r="PXS23" s="29"/>
      <c r="PXT23" s="71"/>
      <c r="PXU23" s="29"/>
      <c r="PXV23" s="71"/>
      <c r="PXW23" s="29"/>
      <c r="PXX23" s="71"/>
      <c r="PXY23" s="29"/>
      <c r="PXZ23" s="71"/>
      <c r="PYA23" s="29"/>
      <c r="PYB23" s="71"/>
      <c r="PYC23" s="29"/>
      <c r="PYD23" s="71"/>
      <c r="PYE23" s="29"/>
      <c r="PYF23" s="71"/>
      <c r="PYG23" s="29"/>
      <c r="PYH23" s="71"/>
      <c r="PYI23" s="29"/>
      <c r="PYJ23" s="71"/>
      <c r="PYK23" s="29"/>
      <c r="PYL23" s="71"/>
      <c r="PYM23" s="29"/>
      <c r="PYN23" s="71"/>
      <c r="PYO23" s="29"/>
      <c r="PYP23" s="71"/>
      <c r="PYQ23" s="29"/>
      <c r="PYR23" s="71"/>
      <c r="PYS23" s="29"/>
      <c r="PYT23" s="71"/>
      <c r="PYU23" s="29"/>
      <c r="PYV23" s="71"/>
      <c r="PYW23" s="29"/>
      <c r="PYX23" s="71"/>
      <c r="PYY23" s="29"/>
      <c r="PYZ23" s="71"/>
      <c r="PZA23" s="29"/>
      <c r="PZB23" s="71"/>
      <c r="PZC23" s="29"/>
      <c r="PZD23" s="71"/>
      <c r="PZE23" s="29"/>
      <c r="PZF23" s="71"/>
      <c r="PZG23" s="29"/>
      <c r="PZH23" s="71"/>
      <c r="PZI23" s="29"/>
      <c r="PZJ23" s="71"/>
      <c r="PZK23" s="29"/>
      <c r="PZL23" s="71"/>
      <c r="PZM23" s="29"/>
      <c r="PZN23" s="71"/>
      <c r="PZO23" s="29"/>
      <c r="PZP23" s="71"/>
      <c r="PZQ23" s="29"/>
      <c r="PZR23" s="71"/>
      <c r="PZS23" s="29"/>
      <c r="PZT23" s="71"/>
      <c r="PZU23" s="29"/>
      <c r="PZV23" s="71"/>
      <c r="PZW23" s="29"/>
      <c r="PZX23" s="71"/>
      <c r="PZY23" s="29"/>
      <c r="PZZ23" s="71"/>
      <c r="QAA23" s="29"/>
      <c r="QAB23" s="71"/>
      <c r="QAC23" s="29"/>
      <c r="QAD23" s="71"/>
      <c r="QAE23" s="29"/>
      <c r="QAF23" s="71"/>
      <c r="QAG23" s="29"/>
      <c r="QAH23" s="71"/>
      <c r="QAI23" s="29"/>
      <c r="QAJ23" s="71"/>
      <c r="QAK23" s="29"/>
      <c r="QAL23" s="71"/>
      <c r="QAM23" s="29"/>
      <c r="QAN23" s="71"/>
      <c r="QAO23" s="29"/>
      <c r="QAP23" s="71"/>
      <c r="QAQ23" s="29"/>
      <c r="QAR23" s="71"/>
      <c r="QAS23" s="29"/>
      <c r="QAT23" s="71"/>
      <c r="QAU23" s="29"/>
      <c r="QAV23" s="71"/>
      <c r="QAW23" s="29"/>
      <c r="QAX23" s="71"/>
      <c r="QAY23" s="29"/>
      <c r="QAZ23" s="71"/>
      <c r="QBA23" s="29"/>
      <c r="QBB23" s="71"/>
      <c r="QBC23" s="29"/>
      <c r="QBD23" s="71"/>
      <c r="QBE23" s="29"/>
      <c r="QBF23" s="71"/>
      <c r="QBG23" s="29"/>
      <c r="QBH23" s="71"/>
      <c r="QBI23" s="29"/>
      <c r="QBJ23" s="71"/>
      <c r="QBK23" s="29"/>
      <c r="QBL23" s="71"/>
      <c r="QBM23" s="29"/>
      <c r="QBN23" s="71"/>
      <c r="QBO23" s="29"/>
      <c r="QBP23" s="71"/>
      <c r="QBQ23" s="29"/>
      <c r="QBR23" s="71"/>
      <c r="QBS23" s="29"/>
      <c r="QBT23" s="71"/>
      <c r="QBU23" s="29"/>
      <c r="QBV23" s="71"/>
      <c r="QBW23" s="29"/>
      <c r="QBX23" s="71"/>
      <c r="QBY23" s="29"/>
      <c r="QBZ23" s="71"/>
      <c r="QCA23" s="29"/>
      <c r="QCB23" s="71"/>
      <c r="QCC23" s="29"/>
      <c r="QCD23" s="71"/>
      <c r="QCE23" s="29"/>
      <c r="QCF23" s="71"/>
      <c r="QCG23" s="29"/>
      <c r="QCH23" s="71"/>
      <c r="QCI23" s="29"/>
      <c r="QCJ23" s="71"/>
      <c r="QCK23" s="29"/>
      <c r="QCL23" s="71"/>
      <c r="QCM23" s="29"/>
      <c r="QCN23" s="71"/>
      <c r="QCO23" s="29"/>
      <c r="QCP23" s="71"/>
      <c r="QCQ23" s="29"/>
      <c r="QCR23" s="71"/>
      <c r="QCS23" s="29"/>
      <c r="QCT23" s="71"/>
      <c r="QCU23" s="29"/>
      <c r="QCV23" s="71"/>
      <c r="QCW23" s="29"/>
      <c r="QCX23" s="71"/>
      <c r="QCY23" s="29"/>
      <c r="QCZ23" s="71"/>
      <c r="QDA23" s="29"/>
      <c r="QDB23" s="71"/>
      <c r="QDC23" s="29"/>
      <c r="QDD23" s="71"/>
      <c r="QDE23" s="29"/>
      <c r="QDF23" s="71"/>
      <c r="QDG23" s="29"/>
      <c r="QDH23" s="71"/>
      <c r="QDI23" s="29"/>
      <c r="QDJ23" s="71"/>
      <c r="QDK23" s="29"/>
      <c r="QDL23" s="71"/>
      <c r="QDM23" s="29"/>
      <c r="QDN23" s="71"/>
      <c r="QDO23" s="29"/>
      <c r="QDP23" s="71"/>
      <c r="QDQ23" s="29"/>
      <c r="QDR23" s="71"/>
      <c r="QDS23" s="29"/>
      <c r="QDT23" s="71"/>
      <c r="QDU23" s="29"/>
      <c r="QDV23" s="71"/>
      <c r="QDW23" s="29"/>
      <c r="QDX23" s="71"/>
      <c r="QDY23" s="29"/>
      <c r="QDZ23" s="71"/>
      <c r="QEA23" s="29"/>
      <c r="QEB23" s="71"/>
      <c r="QEC23" s="29"/>
      <c r="QED23" s="71"/>
      <c r="QEE23" s="29"/>
      <c r="QEF23" s="71"/>
      <c r="QEG23" s="29"/>
      <c r="QEH23" s="71"/>
      <c r="QEI23" s="29"/>
      <c r="QEJ23" s="71"/>
      <c r="QEK23" s="29"/>
      <c r="QEL23" s="71"/>
      <c r="QEM23" s="29"/>
      <c r="QEN23" s="71"/>
      <c r="QEO23" s="29"/>
      <c r="QEP23" s="71"/>
      <c r="QEQ23" s="29"/>
      <c r="QER23" s="71"/>
      <c r="QES23" s="29"/>
      <c r="QET23" s="71"/>
      <c r="QEU23" s="29"/>
      <c r="QEV23" s="71"/>
      <c r="QEW23" s="29"/>
      <c r="QEX23" s="71"/>
      <c r="QEY23" s="29"/>
      <c r="QEZ23" s="71"/>
      <c r="QFA23" s="29"/>
      <c r="QFB23" s="71"/>
      <c r="QFC23" s="29"/>
      <c r="QFD23" s="71"/>
      <c r="QFE23" s="29"/>
      <c r="QFF23" s="71"/>
      <c r="QFG23" s="29"/>
      <c r="QFH23" s="71"/>
      <c r="QFI23" s="29"/>
      <c r="QFJ23" s="71"/>
      <c r="QFK23" s="29"/>
      <c r="QFL23" s="71"/>
      <c r="QFM23" s="29"/>
      <c r="QFN23" s="71"/>
      <c r="QFO23" s="29"/>
      <c r="QFP23" s="71"/>
      <c r="QFQ23" s="29"/>
      <c r="QFR23" s="71"/>
      <c r="QFS23" s="29"/>
      <c r="QFT23" s="71"/>
      <c r="QFU23" s="29"/>
      <c r="QFV23" s="71"/>
      <c r="QFW23" s="29"/>
      <c r="QFX23" s="71"/>
      <c r="QFY23" s="29"/>
      <c r="QFZ23" s="71"/>
      <c r="QGA23" s="29"/>
      <c r="QGB23" s="71"/>
      <c r="QGC23" s="29"/>
      <c r="QGD23" s="71"/>
      <c r="QGE23" s="29"/>
      <c r="QGF23" s="71"/>
      <c r="QGG23" s="29"/>
      <c r="QGH23" s="71"/>
      <c r="QGI23" s="29"/>
      <c r="QGJ23" s="71"/>
      <c r="QGK23" s="29"/>
      <c r="QGL23" s="71"/>
      <c r="QGM23" s="29"/>
      <c r="QGN23" s="71"/>
      <c r="QGO23" s="29"/>
      <c r="QGP23" s="71"/>
      <c r="QGQ23" s="29"/>
      <c r="QGR23" s="71"/>
      <c r="QGS23" s="29"/>
      <c r="QGT23" s="71"/>
      <c r="QGU23" s="29"/>
      <c r="QGV23" s="71"/>
      <c r="QGW23" s="29"/>
      <c r="QGX23" s="71"/>
      <c r="QGY23" s="29"/>
      <c r="QGZ23" s="71"/>
      <c r="QHA23" s="29"/>
      <c r="QHB23" s="71"/>
      <c r="QHC23" s="29"/>
      <c r="QHD23" s="71"/>
      <c r="QHE23" s="29"/>
      <c r="QHF23" s="71"/>
      <c r="QHG23" s="29"/>
      <c r="QHH23" s="71"/>
      <c r="QHI23" s="29"/>
      <c r="QHJ23" s="71"/>
      <c r="QHK23" s="29"/>
      <c r="QHL23" s="71"/>
      <c r="QHM23" s="29"/>
      <c r="QHN23" s="71"/>
      <c r="QHO23" s="29"/>
      <c r="QHP23" s="71"/>
      <c r="QHQ23" s="29"/>
      <c r="QHR23" s="71"/>
      <c r="QHS23" s="29"/>
      <c r="QHT23" s="71"/>
      <c r="QHU23" s="29"/>
      <c r="QHV23" s="71"/>
      <c r="QHW23" s="29"/>
      <c r="QHX23" s="71"/>
      <c r="QHY23" s="29"/>
      <c r="QHZ23" s="71"/>
      <c r="QIA23" s="29"/>
      <c r="QIB23" s="71"/>
      <c r="QIC23" s="29"/>
      <c r="QID23" s="71"/>
      <c r="QIE23" s="29"/>
      <c r="QIF23" s="71"/>
      <c r="QIG23" s="29"/>
      <c r="QIH23" s="71"/>
      <c r="QII23" s="29"/>
      <c r="QIJ23" s="71"/>
      <c r="QIK23" s="29"/>
      <c r="QIL23" s="71"/>
      <c r="QIM23" s="29"/>
      <c r="QIN23" s="71"/>
      <c r="QIO23" s="29"/>
      <c r="QIP23" s="71"/>
      <c r="QIQ23" s="29"/>
      <c r="QIR23" s="71"/>
      <c r="QIS23" s="29"/>
      <c r="QIT23" s="71"/>
      <c r="QIU23" s="29"/>
      <c r="QIV23" s="71"/>
      <c r="QIW23" s="29"/>
      <c r="QIX23" s="71"/>
      <c r="QIY23" s="29"/>
      <c r="QIZ23" s="71"/>
      <c r="QJA23" s="29"/>
      <c r="QJB23" s="71"/>
      <c r="QJC23" s="29"/>
      <c r="QJD23" s="71"/>
      <c r="QJE23" s="29"/>
      <c r="QJF23" s="71"/>
      <c r="QJG23" s="29"/>
      <c r="QJH23" s="71"/>
      <c r="QJI23" s="29"/>
      <c r="QJJ23" s="71"/>
      <c r="QJK23" s="29"/>
      <c r="QJL23" s="71"/>
      <c r="QJM23" s="29"/>
      <c r="QJN23" s="71"/>
      <c r="QJO23" s="29"/>
      <c r="QJP23" s="71"/>
      <c r="QJQ23" s="29"/>
      <c r="QJR23" s="71"/>
      <c r="QJS23" s="29"/>
      <c r="QJT23" s="71"/>
      <c r="QJU23" s="29"/>
      <c r="QJV23" s="71"/>
      <c r="QJW23" s="29"/>
      <c r="QJX23" s="71"/>
      <c r="QJY23" s="29"/>
      <c r="QJZ23" s="71"/>
      <c r="QKA23" s="29"/>
      <c r="QKB23" s="71"/>
      <c r="QKC23" s="29"/>
      <c r="QKD23" s="71"/>
      <c r="QKE23" s="29"/>
      <c r="QKF23" s="71"/>
      <c r="QKG23" s="29"/>
      <c r="QKH23" s="71"/>
      <c r="QKI23" s="29"/>
      <c r="QKJ23" s="71"/>
      <c r="QKK23" s="29"/>
      <c r="QKL23" s="71"/>
      <c r="QKM23" s="29"/>
      <c r="QKN23" s="71"/>
      <c r="QKO23" s="29"/>
      <c r="QKP23" s="71"/>
      <c r="QKQ23" s="29"/>
      <c r="QKR23" s="71"/>
      <c r="QKS23" s="29"/>
      <c r="QKT23" s="71"/>
      <c r="QKU23" s="29"/>
      <c r="QKV23" s="71"/>
      <c r="QKW23" s="29"/>
      <c r="QKX23" s="71"/>
      <c r="QKY23" s="29"/>
      <c r="QKZ23" s="71"/>
      <c r="QLA23" s="29"/>
      <c r="QLB23" s="71"/>
      <c r="QLC23" s="29"/>
      <c r="QLD23" s="71"/>
      <c r="QLE23" s="29"/>
      <c r="QLF23" s="71"/>
      <c r="QLG23" s="29"/>
      <c r="QLH23" s="71"/>
      <c r="QLI23" s="29"/>
      <c r="QLJ23" s="71"/>
      <c r="QLK23" s="29"/>
      <c r="QLL23" s="71"/>
      <c r="QLM23" s="29"/>
      <c r="QLN23" s="71"/>
      <c r="QLO23" s="29"/>
      <c r="QLP23" s="71"/>
      <c r="QLQ23" s="29"/>
      <c r="QLR23" s="71"/>
      <c r="QLS23" s="29"/>
      <c r="QLT23" s="71"/>
      <c r="QLU23" s="29"/>
      <c r="QLV23" s="71"/>
      <c r="QLW23" s="29"/>
      <c r="QLX23" s="71"/>
      <c r="QLY23" s="29"/>
      <c r="QLZ23" s="71"/>
      <c r="QMA23" s="29"/>
      <c r="QMB23" s="71"/>
      <c r="QMC23" s="29"/>
      <c r="QMD23" s="71"/>
      <c r="QME23" s="29"/>
      <c r="QMF23" s="71"/>
      <c r="QMG23" s="29"/>
      <c r="QMH23" s="71"/>
      <c r="QMI23" s="29"/>
      <c r="QMJ23" s="71"/>
      <c r="QMK23" s="29"/>
      <c r="QML23" s="71"/>
      <c r="QMM23" s="29"/>
      <c r="QMN23" s="71"/>
      <c r="QMO23" s="29"/>
      <c r="QMP23" s="71"/>
      <c r="QMQ23" s="29"/>
      <c r="QMR23" s="71"/>
      <c r="QMS23" s="29"/>
      <c r="QMT23" s="71"/>
      <c r="QMU23" s="29"/>
      <c r="QMV23" s="71"/>
      <c r="QMW23" s="29"/>
      <c r="QMX23" s="71"/>
      <c r="QMY23" s="29"/>
      <c r="QMZ23" s="71"/>
      <c r="QNA23" s="29"/>
      <c r="QNB23" s="71"/>
      <c r="QNC23" s="29"/>
      <c r="QND23" s="71"/>
      <c r="QNE23" s="29"/>
      <c r="QNF23" s="71"/>
      <c r="QNG23" s="29"/>
      <c r="QNH23" s="71"/>
      <c r="QNI23" s="29"/>
      <c r="QNJ23" s="71"/>
      <c r="QNK23" s="29"/>
      <c r="QNL23" s="71"/>
      <c r="QNM23" s="29"/>
      <c r="QNN23" s="71"/>
      <c r="QNO23" s="29"/>
      <c r="QNP23" s="71"/>
      <c r="QNQ23" s="29"/>
      <c r="QNR23" s="71"/>
      <c r="QNS23" s="29"/>
      <c r="QNT23" s="71"/>
      <c r="QNU23" s="29"/>
      <c r="QNV23" s="71"/>
      <c r="QNW23" s="29"/>
      <c r="QNX23" s="71"/>
      <c r="QNY23" s="29"/>
      <c r="QNZ23" s="71"/>
      <c r="QOA23" s="29"/>
      <c r="QOB23" s="71"/>
      <c r="QOC23" s="29"/>
      <c r="QOD23" s="71"/>
      <c r="QOE23" s="29"/>
      <c r="QOF23" s="71"/>
      <c r="QOG23" s="29"/>
      <c r="QOH23" s="71"/>
      <c r="QOI23" s="29"/>
      <c r="QOJ23" s="71"/>
      <c r="QOK23" s="29"/>
      <c r="QOL23" s="71"/>
      <c r="QOM23" s="29"/>
      <c r="QON23" s="71"/>
      <c r="QOO23" s="29"/>
      <c r="QOP23" s="71"/>
      <c r="QOQ23" s="29"/>
      <c r="QOR23" s="71"/>
      <c r="QOS23" s="29"/>
      <c r="QOT23" s="71"/>
      <c r="QOU23" s="29"/>
      <c r="QOV23" s="71"/>
      <c r="QOW23" s="29"/>
      <c r="QOX23" s="71"/>
      <c r="QOY23" s="29"/>
      <c r="QOZ23" s="71"/>
      <c r="QPA23" s="29"/>
      <c r="QPB23" s="71"/>
      <c r="QPC23" s="29"/>
      <c r="QPD23" s="71"/>
      <c r="QPE23" s="29"/>
      <c r="QPF23" s="71"/>
      <c r="QPG23" s="29"/>
      <c r="QPH23" s="71"/>
      <c r="QPI23" s="29"/>
      <c r="QPJ23" s="71"/>
      <c r="QPK23" s="29"/>
      <c r="QPL23" s="71"/>
      <c r="QPM23" s="29"/>
      <c r="QPN23" s="71"/>
      <c r="QPO23" s="29"/>
      <c r="QPP23" s="71"/>
      <c r="QPQ23" s="29"/>
      <c r="QPR23" s="71"/>
      <c r="QPS23" s="29"/>
      <c r="QPT23" s="71"/>
      <c r="QPU23" s="29"/>
      <c r="QPV23" s="71"/>
      <c r="QPW23" s="29"/>
      <c r="QPX23" s="71"/>
      <c r="QPY23" s="29"/>
      <c r="QPZ23" s="71"/>
      <c r="QQA23" s="29"/>
      <c r="QQB23" s="71"/>
      <c r="QQC23" s="29"/>
      <c r="QQD23" s="71"/>
      <c r="QQE23" s="29"/>
      <c r="QQF23" s="71"/>
      <c r="QQG23" s="29"/>
      <c r="QQH23" s="71"/>
      <c r="QQI23" s="29"/>
      <c r="QQJ23" s="71"/>
      <c r="QQK23" s="29"/>
      <c r="QQL23" s="71"/>
      <c r="QQM23" s="29"/>
      <c r="QQN23" s="71"/>
      <c r="QQO23" s="29"/>
      <c r="QQP23" s="71"/>
      <c r="QQQ23" s="29"/>
      <c r="QQR23" s="71"/>
      <c r="QQS23" s="29"/>
      <c r="QQT23" s="71"/>
      <c r="QQU23" s="29"/>
      <c r="QQV23" s="71"/>
      <c r="QQW23" s="29"/>
      <c r="QQX23" s="71"/>
      <c r="QQY23" s="29"/>
      <c r="QQZ23" s="71"/>
      <c r="QRA23" s="29"/>
      <c r="QRB23" s="71"/>
      <c r="QRC23" s="29"/>
      <c r="QRD23" s="71"/>
      <c r="QRE23" s="29"/>
      <c r="QRF23" s="71"/>
      <c r="QRG23" s="29"/>
      <c r="QRH23" s="71"/>
      <c r="QRI23" s="29"/>
      <c r="QRJ23" s="71"/>
      <c r="QRK23" s="29"/>
      <c r="QRL23" s="71"/>
      <c r="QRM23" s="29"/>
      <c r="QRN23" s="71"/>
      <c r="QRO23" s="29"/>
      <c r="QRP23" s="71"/>
      <c r="QRQ23" s="29"/>
      <c r="QRR23" s="71"/>
      <c r="QRS23" s="29"/>
      <c r="QRT23" s="71"/>
      <c r="QRU23" s="29"/>
      <c r="QRV23" s="71"/>
      <c r="QRW23" s="29"/>
      <c r="QRX23" s="71"/>
      <c r="QRY23" s="29"/>
      <c r="QRZ23" s="71"/>
      <c r="QSA23" s="29"/>
      <c r="QSB23" s="71"/>
      <c r="QSC23" s="29"/>
      <c r="QSD23" s="71"/>
      <c r="QSE23" s="29"/>
      <c r="QSF23" s="71"/>
      <c r="QSG23" s="29"/>
      <c r="QSH23" s="71"/>
      <c r="QSI23" s="29"/>
      <c r="QSJ23" s="71"/>
      <c r="QSK23" s="29"/>
      <c r="QSL23" s="71"/>
      <c r="QSM23" s="29"/>
      <c r="QSN23" s="71"/>
      <c r="QSO23" s="29"/>
      <c r="QSP23" s="71"/>
      <c r="QSQ23" s="29"/>
      <c r="QSR23" s="71"/>
      <c r="QSS23" s="29"/>
      <c r="QST23" s="71"/>
      <c r="QSU23" s="29"/>
      <c r="QSV23" s="71"/>
      <c r="QSW23" s="29"/>
      <c r="QSX23" s="71"/>
      <c r="QSY23" s="29"/>
      <c r="QSZ23" s="71"/>
      <c r="QTA23" s="29"/>
      <c r="QTB23" s="71"/>
      <c r="QTC23" s="29"/>
      <c r="QTD23" s="71"/>
      <c r="QTE23" s="29"/>
      <c r="QTF23" s="71"/>
      <c r="QTG23" s="29"/>
      <c r="QTH23" s="71"/>
      <c r="QTI23" s="29"/>
      <c r="QTJ23" s="71"/>
      <c r="QTK23" s="29"/>
      <c r="QTL23" s="71"/>
      <c r="QTM23" s="29"/>
      <c r="QTN23" s="71"/>
      <c r="QTO23" s="29"/>
      <c r="QTP23" s="71"/>
      <c r="QTQ23" s="29"/>
      <c r="QTR23" s="71"/>
      <c r="QTS23" s="29"/>
      <c r="QTT23" s="71"/>
      <c r="QTU23" s="29"/>
      <c r="QTV23" s="71"/>
      <c r="QTW23" s="29"/>
      <c r="QTX23" s="71"/>
      <c r="QTY23" s="29"/>
      <c r="QTZ23" s="71"/>
      <c r="QUA23" s="29"/>
      <c r="QUB23" s="71"/>
      <c r="QUC23" s="29"/>
      <c r="QUD23" s="71"/>
      <c r="QUE23" s="29"/>
      <c r="QUF23" s="71"/>
      <c r="QUG23" s="29"/>
      <c r="QUH23" s="71"/>
      <c r="QUI23" s="29"/>
      <c r="QUJ23" s="71"/>
      <c r="QUK23" s="29"/>
      <c r="QUL23" s="71"/>
      <c r="QUM23" s="29"/>
      <c r="QUN23" s="71"/>
      <c r="QUO23" s="29"/>
      <c r="QUP23" s="71"/>
      <c r="QUQ23" s="29"/>
      <c r="QUR23" s="71"/>
      <c r="QUS23" s="29"/>
      <c r="QUT23" s="71"/>
      <c r="QUU23" s="29"/>
      <c r="QUV23" s="71"/>
      <c r="QUW23" s="29"/>
      <c r="QUX23" s="71"/>
      <c r="QUY23" s="29"/>
      <c r="QUZ23" s="71"/>
      <c r="QVA23" s="29"/>
      <c r="QVB23" s="71"/>
      <c r="QVC23" s="29"/>
      <c r="QVD23" s="71"/>
      <c r="QVE23" s="29"/>
      <c r="QVF23" s="71"/>
      <c r="QVG23" s="29"/>
      <c r="QVH23" s="71"/>
      <c r="QVI23" s="29"/>
      <c r="QVJ23" s="71"/>
      <c r="QVK23" s="29"/>
      <c r="QVL23" s="71"/>
      <c r="QVM23" s="29"/>
      <c r="QVN23" s="71"/>
      <c r="QVO23" s="29"/>
      <c r="QVP23" s="71"/>
      <c r="QVQ23" s="29"/>
      <c r="QVR23" s="71"/>
      <c r="QVS23" s="29"/>
      <c r="QVT23" s="71"/>
      <c r="QVU23" s="29"/>
      <c r="QVV23" s="71"/>
      <c r="QVW23" s="29"/>
      <c r="QVX23" s="71"/>
      <c r="QVY23" s="29"/>
      <c r="QVZ23" s="71"/>
      <c r="QWA23" s="29"/>
      <c r="QWB23" s="71"/>
      <c r="QWC23" s="29"/>
      <c r="QWD23" s="71"/>
      <c r="QWE23" s="29"/>
      <c r="QWF23" s="71"/>
      <c r="QWG23" s="29"/>
      <c r="QWH23" s="71"/>
      <c r="QWI23" s="29"/>
      <c r="QWJ23" s="71"/>
      <c r="QWK23" s="29"/>
      <c r="QWL23" s="71"/>
      <c r="QWM23" s="29"/>
      <c r="QWN23" s="71"/>
      <c r="QWO23" s="29"/>
      <c r="QWP23" s="71"/>
      <c r="QWQ23" s="29"/>
      <c r="QWR23" s="71"/>
      <c r="QWS23" s="29"/>
      <c r="QWT23" s="71"/>
      <c r="QWU23" s="29"/>
      <c r="QWV23" s="71"/>
      <c r="QWW23" s="29"/>
      <c r="QWX23" s="71"/>
      <c r="QWY23" s="29"/>
      <c r="QWZ23" s="71"/>
      <c r="QXA23" s="29"/>
      <c r="QXB23" s="71"/>
      <c r="QXC23" s="29"/>
      <c r="QXD23" s="71"/>
      <c r="QXE23" s="29"/>
      <c r="QXF23" s="71"/>
      <c r="QXG23" s="29"/>
      <c r="QXH23" s="71"/>
      <c r="QXI23" s="29"/>
      <c r="QXJ23" s="71"/>
      <c r="QXK23" s="29"/>
      <c r="QXL23" s="71"/>
      <c r="QXM23" s="29"/>
      <c r="QXN23" s="71"/>
      <c r="QXO23" s="29"/>
      <c r="QXP23" s="71"/>
      <c r="QXQ23" s="29"/>
      <c r="QXR23" s="71"/>
      <c r="QXS23" s="29"/>
      <c r="QXT23" s="71"/>
      <c r="QXU23" s="29"/>
      <c r="QXV23" s="71"/>
      <c r="QXW23" s="29"/>
      <c r="QXX23" s="71"/>
      <c r="QXY23" s="29"/>
      <c r="QXZ23" s="71"/>
      <c r="QYA23" s="29"/>
      <c r="QYB23" s="71"/>
      <c r="QYC23" s="29"/>
      <c r="QYD23" s="71"/>
      <c r="QYE23" s="29"/>
      <c r="QYF23" s="71"/>
      <c r="QYG23" s="29"/>
      <c r="QYH23" s="71"/>
      <c r="QYI23" s="29"/>
      <c r="QYJ23" s="71"/>
      <c r="QYK23" s="29"/>
      <c r="QYL23" s="71"/>
      <c r="QYM23" s="29"/>
      <c r="QYN23" s="71"/>
      <c r="QYO23" s="29"/>
      <c r="QYP23" s="71"/>
      <c r="QYQ23" s="29"/>
      <c r="QYR23" s="71"/>
      <c r="QYS23" s="29"/>
      <c r="QYT23" s="71"/>
      <c r="QYU23" s="29"/>
      <c r="QYV23" s="71"/>
      <c r="QYW23" s="29"/>
      <c r="QYX23" s="71"/>
      <c r="QYY23" s="29"/>
      <c r="QYZ23" s="71"/>
      <c r="QZA23" s="29"/>
      <c r="QZB23" s="71"/>
      <c r="QZC23" s="29"/>
      <c r="QZD23" s="71"/>
      <c r="QZE23" s="29"/>
      <c r="QZF23" s="71"/>
      <c r="QZG23" s="29"/>
      <c r="QZH23" s="71"/>
      <c r="QZI23" s="29"/>
      <c r="QZJ23" s="71"/>
      <c r="QZK23" s="29"/>
      <c r="QZL23" s="71"/>
      <c r="QZM23" s="29"/>
      <c r="QZN23" s="71"/>
      <c r="QZO23" s="29"/>
      <c r="QZP23" s="71"/>
      <c r="QZQ23" s="29"/>
      <c r="QZR23" s="71"/>
      <c r="QZS23" s="29"/>
      <c r="QZT23" s="71"/>
      <c r="QZU23" s="29"/>
      <c r="QZV23" s="71"/>
      <c r="QZW23" s="29"/>
      <c r="QZX23" s="71"/>
      <c r="QZY23" s="29"/>
      <c r="QZZ23" s="71"/>
      <c r="RAA23" s="29"/>
      <c r="RAB23" s="71"/>
      <c r="RAC23" s="29"/>
      <c r="RAD23" s="71"/>
      <c r="RAE23" s="29"/>
      <c r="RAF23" s="71"/>
      <c r="RAG23" s="29"/>
      <c r="RAH23" s="71"/>
      <c r="RAI23" s="29"/>
      <c r="RAJ23" s="71"/>
      <c r="RAK23" s="29"/>
      <c r="RAL23" s="71"/>
      <c r="RAM23" s="29"/>
      <c r="RAN23" s="71"/>
      <c r="RAO23" s="29"/>
      <c r="RAP23" s="71"/>
      <c r="RAQ23" s="29"/>
      <c r="RAR23" s="71"/>
      <c r="RAS23" s="29"/>
      <c r="RAT23" s="71"/>
      <c r="RAU23" s="29"/>
      <c r="RAV23" s="71"/>
      <c r="RAW23" s="29"/>
      <c r="RAX23" s="71"/>
      <c r="RAY23" s="29"/>
      <c r="RAZ23" s="71"/>
      <c r="RBA23" s="29"/>
      <c r="RBB23" s="71"/>
      <c r="RBC23" s="29"/>
      <c r="RBD23" s="71"/>
      <c r="RBE23" s="29"/>
      <c r="RBF23" s="71"/>
      <c r="RBG23" s="29"/>
      <c r="RBH23" s="71"/>
      <c r="RBI23" s="29"/>
      <c r="RBJ23" s="71"/>
      <c r="RBK23" s="29"/>
      <c r="RBL23" s="71"/>
      <c r="RBM23" s="29"/>
      <c r="RBN23" s="71"/>
      <c r="RBO23" s="29"/>
      <c r="RBP23" s="71"/>
      <c r="RBQ23" s="29"/>
      <c r="RBR23" s="71"/>
      <c r="RBS23" s="29"/>
      <c r="RBT23" s="71"/>
      <c r="RBU23" s="29"/>
      <c r="RBV23" s="71"/>
      <c r="RBW23" s="29"/>
      <c r="RBX23" s="71"/>
      <c r="RBY23" s="29"/>
      <c r="RBZ23" s="71"/>
      <c r="RCA23" s="29"/>
      <c r="RCB23" s="71"/>
      <c r="RCC23" s="29"/>
      <c r="RCD23" s="71"/>
      <c r="RCE23" s="29"/>
      <c r="RCF23" s="71"/>
      <c r="RCG23" s="29"/>
      <c r="RCH23" s="71"/>
      <c r="RCI23" s="29"/>
      <c r="RCJ23" s="71"/>
      <c r="RCK23" s="29"/>
      <c r="RCL23" s="71"/>
      <c r="RCM23" s="29"/>
      <c r="RCN23" s="71"/>
      <c r="RCO23" s="29"/>
      <c r="RCP23" s="71"/>
      <c r="RCQ23" s="29"/>
      <c r="RCR23" s="71"/>
      <c r="RCS23" s="29"/>
      <c r="RCT23" s="71"/>
      <c r="RCU23" s="29"/>
      <c r="RCV23" s="71"/>
      <c r="RCW23" s="29"/>
      <c r="RCX23" s="71"/>
      <c r="RCY23" s="29"/>
      <c r="RCZ23" s="71"/>
      <c r="RDA23" s="29"/>
      <c r="RDB23" s="71"/>
      <c r="RDC23" s="29"/>
      <c r="RDD23" s="71"/>
      <c r="RDE23" s="29"/>
      <c r="RDF23" s="71"/>
      <c r="RDG23" s="29"/>
      <c r="RDH23" s="71"/>
      <c r="RDI23" s="29"/>
      <c r="RDJ23" s="71"/>
      <c r="RDK23" s="29"/>
      <c r="RDL23" s="71"/>
      <c r="RDM23" s="29"/>
      <c r="RDN23" s="71"/>
      <c r="RDO23" s="29"/>
      <c r="RDP23" s="71"/>
      <c r="RDQ23" s="29"/>
      <c r="RDR23" s="71"/>
      <c r="RDS23" s="29"/>
      <c r="RDT23" s="71"/>
      <c r="RDU23" s="29"/>
      <c r="RDV23" s="71"/>
      <c r="RDW23" s="29"/>
      <c r="RDX23" s="71"/>
      <c r="RDY23" s="29"/>
      <c r="RDZ23" s="71"/>
      <c r="REA23" s="29"/>
      <c r="REB23" s="71"/>
      <c r="REC23" s="29"/>
      <c r="RED23" s="71"/>
      <c r="REE23" s="29"/>
      <c r="REF23" s="71"/>
      <c r="REG23" s="29"/>
      <c r="REH23" s="71"/>
      <c r="REI23" s="29"/>
      <c r="REJ23" s="71"/>
      <c r="REK23" s="29"/>
      <c r="REL23" s="71"/>
      <c r="REM23" s="29"/>
      <c r="REN23" s="71"/>
      <c r="REO23" s="29"/>
      <c r="REP23" s="71"/>
      <c r="REQ23" s="29"/>
      <c r="RER23" s="71"/>
      <c r="RES23" s="29"/>
      <c r="RET23" s="71"/>
      <c r="REU23" s="29"/>
      <c r="REV23" s="71"/>
      <c r="REW23" s="29"/>
      <c r="REX23" s="71"/>
      <c r="REY23" s="29"/>
      <c r="REZ23" s="71"/>
      <c r="RFA23" s="29"/>
      <c r="RFB23" s="71"/>
      <c r="RFC23" s="29"/>
      <c r="RFD23" s="71"/>
      <c r="RFE23" s="29"/>
      <c r="RFF23" s="71"/>
      <c r="RFG23" s="29"/>
      <c r="RFH23" s="71"/>
      <c r="RFI23" s="29"/>
      <c r="RFJ23" s="71"/>
      <c r="RFK23" s="29"/>
      <c r="RFL23" s="71"/>
      <c r="RFM23" s="29"/>
      <c r="RFN23" s="71"/>
      <c r="RFO23" s="29"/>
      <c r="RFP23" s="71"/>
      <c r="RFQ23" s="29"/>
      <c r="RFR23" s="71"/>
      <c r="RFS23" s="29"/>
      <c r="RFT23" s="71"/>
      <c r="RFU23" s="29"/>
      <c r="RFV23" s="71"/>
      <c r="RFW23" s="29"/>
      <c r="RFX23" s="71"/>
      <c r="RFY23" s="29"/>
      <c r="RFZ23" s="71"/>
      <c r="RGA23" s="29"/>
      <c r="RGB23" s="71"/>
      <c r="RGC23" s="29"/>
      <c r="RGD23" s="71"/>
      <c r="RGE23" s="29"/>
      <c r="RGF23" s="71"/>
      <c r="RGG23" s="29"/>
      <c r="RGH23" s="71"/>
      <c r="RGI23" s="29"/>
      <c r="RGJ23" s="71"/>
      <c r="RGK23" s="29"/>
      <c r="RGL23" s="71"/>
      <c r="RGM23" s="29"/>
      <c r="RGN23" s="71"/>
      <c r="RGO23" s="29"/>
      <c r="RGP23" s="71"/>
      <c r="RGQ23" s="29"/>
      <c r="RGR23" s="71"/>
      <c r="RGS23" s="29"/>
      <c r="RGT23" s="71"/>
      <c r="RGU23" s="29"/>
      <c r="RGV23" s="71"/>
      <c r="RGW23" s="29"/>
      <c r="RGX23" s="71"/>
      <c r="RGY23" s="29"/>
      <c r="RGZ23" s="71"/>
      <c r="RHA23" s="29"/>
      <c r="RHB23" s="71"/>
      <c r="RHC23" s="29"/>
      <c r="RHD23" s="71"/>
      <c r="RHE23" s="29"/>
      <c r="RHF23" s="71"/>
      <c r="RHG23" s="29"/>
      <c r="RHH23" s="71"/>
      <c r="RHI23" s="29"/>
      <c r="RHJ23" s="71"/>
      <c r="RHK23" s="29"/>
      <c r="RHL23" s="71"/>
      <c r="RHM23" s="29"/>
      <c r="RHN23" s="71"/>
      <c r="RHO23" s="29"/>
      <c r="RHP23" s="71"/>
      <c r="RHQ23" s="29"/>
      <c r="RHR23" s="71"/>
      <c r="RHS23" s="29"/>
      <c r="RHT23" s="71"/>
      <c r="RHU23" s="29"/>
      <c r="RHV23" s="71"/>
      <c r="RHW23" s="29"/>
      <c r="RHX23" s="71"/>
      <c r="RHY23" s="29"/>
      <c r="RHZ23" s="71"/>
      <c r="RIA23" s="29"/>
      <c r="RIB23" s="71"/>
      <c r="RIC23" s="29"/>
      <c r="RID23" s="71"/>
      <c r="RIE23" s="29"/>
      <c r="RIF23" s="71"/>
      <c r="RIG23" s="29"/>
      <c r="RIH23" s="71"/>
      <c r="RII23" s="29"/>
      <c r="RIJ23" s="71"/>
      <c r="RIK23" s="29"/>
      <c r="RIL23" s="71"/>
      <c r="RIM23" s="29"/>
      <c r="RIN23" s="71"/>
      <c r="RIO23" s="29"/>
      <c r="RIP23" s="71"/>
      <c r="RIQ23" s="29"/>
      <c r="RIR23" s="71"/>
      <c r="RIS23" s="29"/>
      <c r="RIT23" s="71"/>
      <c r="RIU23" s="29"/>
      <c r="RIV23" s="71"/>
      <c r="RIW23" s="29"/>
      <c r="RIX23" s="71"/>
      <c r="RIY23" s="29"/>
      <c r="RIZ23" s="71"/>
      <c r="RJA23" s="29"/>
      <c r="RJB23" s="71"/>
      <c r="RJC23" s="29"/>
      <c r="RJD23" s="71"/>
      <c r="RJE23" s="29"/>
      <c r="RJF23" s="71"/>
      <c r="RJG23" s="29"/>
      <c r="RJH23" s="71"/>
      <c r="RJI23" s="29"/>
      <c r="RJJ23" s="71"/>
      <c r="RJK23" s="29"/>
      <c r="RJL23" s="71"/>
      <c r="RJM23" s="29"/>
      <c r="RJN23" s="71"/>
      <c r="RJO23" s="29"/>
      <c r="RJP23" s="71"/>
      <c r="RJQ23" s="29"/>
      <c r="RJR23" s="71"/>
      <c r="RJS23" s="29"/>
      <c r="RJT23" s="71"/>
      <c r="RJU23" s="29"/>
      <c r="RJV23" s="71"/>
      <c r="RJW23" s="29"/>
      <c r="RJX23" s="71"/>
      <c r="RJY23" s="29"/>
      <c r="RJZ23" s="71"/>
      <c r="RKA23" s="29"/>
      <c r="RKB23" s="71"/>
      <c r="RKC23" s="29"/>
      <c r="RKD23" s="71"/>
      <c r="RKE23" s="29"/>
      <c r="RKF23" s="71"/>
      <c r="RKG23" s="29"/>
      <c r="RKH23" s="71"/>
      <c r="RKI23" s="29"/>
      <c r="RKJ23" s="71"/>
      <c r="RKK23" s="29"/>
      <c r="RKL23" s="71"/>
      <c r="RKM23" s="29"/>
      <c r="RKN23" s="71"/>
      <c r="RKO23" s="29"/>
      <c r="RKP23" s="71"/>
      <c r="RKQ23" s="29"/>
      <c r="RKR23" s="71"/>
      <c r="RKS23" s="29"/>
      <c r="RKT23" s="71"/>
      <c r="RKU23" s="29"/>
      <c r="RKV23" s="71"/>
      <c r="RKW23" s="29"/>
      <c r="RKX23" s="71"/>
      <c r="RKY23" s="29"/>
      <c r="RKZ23" s="71"/>
      <c r="RLA23" s="29"/>
      <c r="RLB23" s="71"/>
      <c r="RLC23" s="29"/>
      <c r="RLD23" s="71"/>
      <c r="RLE23" s="29"/>
      <c r="RLF23" s="71"/>
      <c r="RLG23" s="29"/>
      <c r="RLH23" s="71"/>
      <c r="RLI23" s="29"/>
      <c r="RLJ23" s="71"/>
      <c r="RLK23" s="29"/>
      <c r="RLL23" s="71"/>
      <c r="RLM23" s="29"/>
      <c r="RLN23" s="71"/>
      <c r="RLO23" s="29"/>
      <c r="RLP23" s="71"/>
      <c r="RLQ23" s="29"/>
      <c r="RLR23" s="71"/>
      <c r="RLS23" s="29"/>
      <c r="RLT23" s="71"/>
      <c r="RLU23" s="29"/>
      <c r="RLV23" s="71"/>
      <c r="RLW23" s="29"/>
      <c r="RLX23" s="71"/>
      <c r="RLY23" s="29"/>
      <c r="RLZ23" s="71"/>
      <c r="RMA23" s="29"/>
      <c r="RMB23" s="71"/>
      <c r="RMC23" s="29"/>
      <c r="RMD23" s="71"/>
      <c r="RME23" s="29"/>
      <c r="RMF23" s="71"/>
      <c r="RMG23" s="29"/>
      <c r="RMH23" s="71"/>
      <c r="RMI23" s="29"/>
      <c r="RMJ23" s="71"/>
      <c r="RMK23" s="29"/>
      <c r="RML23" s="71"/>
      <c r="RMM23" s="29"/>
      <c r="RMN23" s="71"/>
      <c r="RMO23" s="29"/>
      <c r="RMP23" s="71"/>
      <c r="RMQ23" s="29"/>
      <c r="RMR23" s="71"/>
      <c r="RMS23" s="29"/>
      <c r="RMT23" s="71"/>
      <c r="RMU23" s="29"/>
      <c r="RMV23" s="71"/>
      <c r="RMW23" s="29"/>
      <c r="RMX23" s="71"/>
      <c r="RMY23" s="29"/>
      <c r="RMZ23" s="71"/>
      <c r="RNA23" s="29"/>
      <c r="RNB23" s="71"/>
      <c r="RNC23" s="29"/>
      <c r="RND23" s="71"/>
      <c r="RNE23" s="29"/>
      <c r="RNF23" s="71"/>
      <c r="RNG23" s="29"/>
      <c r="RNH23" s="71"/>
      <c r="RNI23" s="29"/>
      <c r="RNJ23" s="71"/>
      <c r="RNK23" s="29"/>
      <c r="RNL23" s="71"/>
      <c r="RNM23" s="29"/>
      <c r="RNN23" s="71"/>
      <c r="RNO23" s="29"/>
      <c r="RNP23" s="71"/>
      <c r="RNQ23" s="29"/>
      <c r="RNR23" s="71"/>
      <c r="RNS23" s="29"/>
      <c r="RNT23" s="71"/>
      <c r="RNU23" s="29"/>
      <c r="RNV23" s="71"/>
      <c r="RNW23" s="29"/>
      <c r="RNX23" s="71"/>
      <c r="RNY23" s="29"/>
      <c r="RNZ23" s="71"/>
      <c r="ROA23" s="29"/>
      <c r="ROB23" s="71"/>
      <c r="ROC23" s="29"/>
      <c r="ROD23" s="71"/>
      <c r="ROE23" s="29"/>
      <c r="ROF23" s="71"/>
      <c r="ROG23" s="29"/>
      <c r="ROH23" s="71"/>
      <c r="ROI23" s="29"/>
      <c r="ROJ23" s="71"/>
      <c r="ROK23" s="29"/>
      <c r="ROL23" s="71"/>
      <c r="ROM23" s="29"/>
      <c r="RON23" s="71"/>
      <c r="ROO23" s="29"/>
      <c r="ROP23" s="71"/>
      <c r="ROQ23" s="29"/>
      <c r="ROR23" s="71"/>
      <c r="ROS23" s="29"/>
      <c r="ROT23" s="71"/>
      <c r="ROU23" s="29"/>
      <c r="ROV23" s="71"/>
      <c r="ROW23" s="29"/>
      <c r="ROX23" s="71"/>
      <c r="ROY23" s="29"/>
      <c r="ROZ23" s="71"/>
      <c r="RPA23" s="29"/>
      <c r="RPB23" s="71"/>
      <c r="RPC23" s="29"/>
      <c r="RPD23" s="71"/>
      <c r="RPE23" s="29"/>
      <c r="RPF23" s="71"/>
      <c r="RPG23" s="29"/>
      <c r="RPH23" s="71"/>
      <c r="RPI23" s="29"/>
      <c r="RPJ23" s="71"/>
      <c r="RPK23" s="29"/>
      <c r="RPL23" s="71"/>
      <c r="RPM23" s="29"/>
      <c r="RPN23" s="71"/>
      <c r="RPO23" s="29"/>
      <c r="RPP23" s="71"/>
      <c r="RPQ23" s="29"/>
      <c r="RPR23" s="71"/>
      <c r="RPS23" s="29"/>
      <c r="RPT23" s="71"/>
      <c r="RPU23" s="29"/>
      <c r="RPV23" s="71"/>
      <c r="RPW23" s="29"/>
      <c r="RPX23" s="71"/>
      <c r="RPY23" s="29"/>
      <c r="RPZ23" s="71"/>
      <c r="RQA23" s="29"/>
      <c r="RQB23" s="71"/>
      <c r="RQC23" s="29"/>
      <c r="RQD23" s="71"/>
      <c r="RQE23" s="29"/>
      <c r="RQF23" s="71"/>
      <c r="RQG23" s="29"/>
      <c r="RQH23" s="71"/>
      <c r="RQI23" s="29"/>
      <c r="RQJ23" s="71"/>
      <c r="RQK23" s="29"/>
      <c r="RQL23" s="71"/>
      <c r="RQM23" s="29"/>
      <c r="RQN23" s="71"/>
      <c r="RQO23" s="29"/>
      <c r="RQP23" s="71"/>
      <c r="RQQ23" s="29"/>
      <c r="RQR23" s="71"/>
      <c r="RQS23" s="29"/>
      <c r="RQT23" s="71"/>
      <c r="RQU23" s="29"/>
      <c r="RQV23" s="71"/>
      <c r="RQW23" s="29"/>
      <c r="RQX23" s="71"/>
      <c r="RQY23" s="29"/>
      <c r="RQZ23" s="71"/>
      <c r="RRA23" s="29"/>
      <c r="RRB23" s="71"/>
      <c r="RRC23" s="29"/>
      <c r="RRD23" s="71"/>
      <c r="RRE23" s="29"/>
      <c r="RRF23" s="71"/>
      <c r="RRG23" s="29"/>
      <c r="RRH23" s="71"/>
      <c r="RRI23" s="29"/>
      <c r="RRJ23" s="71"/>
      <c r="RRK23" s="29"/>
      <c r="RRL23" s="71"/>
      <c r="RRM23" s="29"/>
      <c r="RRN23" s="71"/>
      <c r="RRO23" s="29"/>
      <c r="RRP23" s="71"/>
      <c r="RRQ23" s="29"/>
      <c r="RRR23" s="71"/>
      <c r="RRS23" s="29"/>
      <c r="RRT23" s="71"/>
      <c r="RRU23" s="29"/>
      <c r="RRV23" s="71"/>
      <c r="RRW23" s="29"/>
      <c r="RRX23" s="71"/>
      <c r="RRY23" s="29"/>
      <c r="RRZ23" s="71"/>
      <c r="RSA23" s="29"/>
      <c r="RSB23" s="71"/>
      <c r="RSC23" s="29"/>
      <c r="RSD23" s="71"/>
      <c r="RSE23" s="29"/>
      <c r="RSF23" s="71"/>
      <c r="RSG23" s="29"/>
      <c r="RSH23" s="71"/>
      <c r="RSI23" s="29"/>
      <c r="RSJ23" s="71"/>
      <c r="RSK23" s="29"/>
      <c r="RSL23" s="71"/>
      <c r="RSM23" s="29"/>
      <c r="RSN23" s="71"/>
      <c r="RSO23" s="29"/>
      <c r="RSP23" s="71"/>
      <c r="RSQ23" s="29"/>
      <c r="RSR23" s="71"/>
      <c r="RSS23" s="29"/>
      <c r="RST23" s="71"/>
      <c r="RSU23" s="29"/>
      <c r="RSV23" s="71"/>
      <c r="RSW23" s="29"/>
      <c r="RSX23" s="71"/>
      <c r="RSY23" s="29"/>
      <c r="RSZ23" s="71"/>
      <c r="RTA23" s="29"/>
      <c r="RTB23" s="71"/>
      <c r="RTC23" s="29"/>
      <c r="RTD23" s="71"/>
      <c r="RTE23" s="29"/>
      <c r="RTF23" s="71"/>
      <c r="RTG23" s="29"/>
      <c r="RTH23" s="71"/>
      <c r="RTI23" s="29"/>
      <c r="RTJ23" s="71"/>
      <c r="RTK23" s="29"/>
      <c r="RTL23" s="71"/>
      <c r="RTM23" s="29"/>
      <c r="RTN23" s="71"/>
      <c r="RTO23" s="29"/>
      <c r="RTP23" s="71"/>
      <c r="RTQ23" s="29"/>
      <c r="RTR23" s="71"/>
      <c r="RTS23" s="29"/>
      <c r="RTT23" s="71"/>
      <c r="RTU23" s="29"/>
      <c r="RTV23" s="71"/>
      <c r="RTW23" s="29"/>
      <c r="RTX23" s="71"/>
      <c r="RTY23" s="29"/>
      <c r="RTZ23" s="71"/>
      <c r="RUA23" s="29"/>
      <c r="RUB23" s="71"/>
      <c r="RUC23" s="29"/>
      <c r="RUD23" s="71"/>
      <c r="RUE23" s="29"/>
      <c r="RUF23" s="71"/>
      <c r="RUG23" s="29"/>
      <c r="RUH23" s="71"/>
      <c r="RUI23" s="29"/>
      <c r="RUJ23" s="71"/>
      <c r="RUK23" s="29"/>
      <c r="RUL23" s="71"/>
      <c r="RUM23" s="29"/>
      <c r="RUN23" s="71"/>
      <c r="RUO23" s="29"/>
      <c r="RUP23" s="71"/>
      <c r="RUQ23" s="29"/>
      <c r="RUR23" s="71"/>
      <c r="RUS23" s="29"/>
      <c r="RUT23" s="71"/>
      <c r="RUU23" s="29"/>
      <c r="RUV23" s="71"/>
      <c r="RUW23" s="29"/>
      <c r="RUX23" s="71"/>
      <c r="RUY23" s="29"/>
      <c r="RUZ23" s="71"/>
      <c r="RVA23" s="29"/>
      <c r="RVB23" s="71"/>
      <c r="RVC23" s="29"/>
      <c r="RVD23" s="71"/>
      <c r="RVE23" s="29"/>
      <c r="RVF23" s="71"/>
      <c r="RVG23" s="29"/>
      <c r="RVH23" s="71"/>
      <c r="RVI23" s="29"/>
      <c r="RVJ23" s="71"/>
      <c r="RVK23" s="29"/>
      <c r="RVL23" s="71"/>
      <c r="RVM23" s="29"/>
      <c r="RVN23" s="71"/>
      <c r="RVO23" s="29"/>
      <c r="RVP23" s="71"/>
      <c r="RVQ23" s="29"/>
      <c r="RVR23" s="71"/>
      <c r="RVS23" s="29"/>
      <c r="RVT23" s="71"/>
      <c r="RVU23" s="29"/>
      <c r="RVV23" s="71"/>
      <c r="RVW23" s="29"/>
      <c r="RVX23" s="71"/>
      <c r="RVY23" s="29"/>
      <c r="RVZ23" s="71"/>
      <c r="RWA23" s="29"/>
      <c r="RWB23" s="71"/>
      <c r="RWC23" s="29"/>
      <c r="RWD23" s="71"/>
      <c r="RWE23" s="29"/>
      <c r="RWF23" s="71"/>
      <c r="RWG23" s="29"/>
      <c r="RWH23" s="71"/>
      <c r="RWI23" s="29"/>
      <c r="RWJ23" s="71"/>
      <c r="RWK23" s="29"/>
      <c r="RWL23" s="71"/>
      <c r="RWM23" s="29"/>
      <c r="RWN23" s="71"/>
      <c r="RWO23" s="29"/>
      <c r="RWP23" s="71"/>
      <c r="RWQ23" s="29"/>
      <c r="RWR23" s="71"/>
      <c r="RWS23" s="29"/>
      <c r="RWT23" s="71"/>
      <c r="RWU23" s="29"/>
      <c r="RWV23" s="71"/>
      <c r="RWW23" s="29"/>
      <c r="RWX23" s="71"/>
      <c r="RWY23" s="29"/>
      <c r="RWZ23" s="71"/>
      <c r="RXA23" s="29"/>
      <c r="RXB23" s="71"/>
      <c r="RXC23" s="29"/>
      <c r="RXD23" s="71"/>
      <c r="RXE23" s="29"/>
      <c r="RXF23" s="71"/>
      <c r="RXG23" s="29"/>
      <c r="RXH23" s="71"/>
      <c r="RXI23" s="29"/>
      <c r="RXJ23" s="71"/>
      <c r="RXK23" s="29"/>
      <c r="RXL23" s="71"/>
      <c r="RXM23" s="29"/>
      <c r="RXN23" s="71"/>
      <c r="RXO23" s="29"/>
      <c r="RXP23" s="71"/>
      <c r="RXQ23" s="29"/>
      <c r="RXR23" s="71"/>
      <c r="RXS23" s="29"/>
      <c r="RXT23" s="71"/>
      <c r="RXU23" s="29"/>
      <c r="RXV23" s="71"/>
      <c r="RXW23" s="29"/>
      <c r="RXX23" s="71"/>
      <c r="RXY23" s="29"/>
      <c r="RXZ23" s="71"/>
      <c r="RYA23" s="29"/>
      <c r="RYB23" s="71"/>
      <c r="RYC23" s="29"/>
      <c r="RYD23" s="71"/>
      <c r="RYE23" s="29"/>
      <c r="RYF23" s="71"/>
      <c r="RYG23" s="29"/>
      <c r="RYH23" s="71"/>
      <c r="RYI23" s="29"/>
      <c r="RYJ23" s="71"/>
      <c r="RYK23" s="29"/>
      <c r="RYL23" s="71"/>
      <c r="RYM23" s="29"/>
      <c r="RYN23" s="71"/>
      <c r="RYO23" s="29"/>
      <c r="RYP23" s="71"/>
      <c r="RYQ23" s="29"/>
      <c r="RYR23" s="71"/>
      <c r="RYS23" s="29"/>
      <c r="RYT23" s="71"/>
      <c r="RYU23" s="29"/>
      <c r="RYV23" s="71"/>
      <c r="RYW23" s="29"/>
      <c r="RYX23" s="71"/>
      <c r="RYY23" s="29"/>
      <c r="RYZ23" s="71"/>
      <c r="RZA23" s="29"/>
      <c r="RZB23" s="71"/>
      <c r="RZC23" s="29"/>
      <c r="RZD23" s="71"/>
      <c r="RZE23" s="29"/>
      <c r="RZF23" s="71"/>
      <c r="RZG23" s="29"/>
      <c r="RZH23" s="71"/>
      <c r="RZI23" s="29"/>
      <c r="RZJ23" s="71"/>
      <c r="RZK23" s="29"/>
      <c r="RZL23" s="71"/>
      <c r="RZM23" s="29"/>
      <c r="RZN23" s="71"/>
      <c r="RZO23" s="29"/>
      <c r="RZP23" s="71"/>
      <c r="RZQ23" s="29"/>
      <c r="RZR23" s="71"/>
      <c r="RZS23" s="29"/>
      <c r="RZT23" s="71"/>
      <c r="RZU23" s="29"/>
      <c r="RZV23" s="71"/>
      <c r="RZW23" s="29"/>
      <c r="RZX23" s="71"/>
      <c r="RZY23" s="29"/>
      <c r="RZZ23" s="71"/>
      <c r="SAA23" s="29"/>
      <c r="SAB23" s="71"/>
      <c r="SAC23" s="29"/>
      <c r="SAD23" s="71"/>
      <c r="SAE23" s="29"/>
      <c r="SAF23" s="71"/>
      <c r="SAG23" s="29"/>
      <c r="SAH23" s="71"/>
      <c r="SAI23" s="29"/>
      <c r="SAJ23" s="71"/>
      <c r="SAK23" s="29"/>
      <c r="SAL23" s="71"/>
      <c r="SAM23" s="29"/>
      <c r="SAN23" s="71"/>
      <c r="SAO23" s="29"/>
      <c r="SAP23" s="71"/>
      <c r="SAQ23" s="29"/>
      <c r="SAR23" s="71"/>
      <c r="SAS23" s="29"/>
      <c r="SAT23" s="71"/>
      <c r="SAU23" s="29"/>
      <c r="SAV23" s="71"/>
      <c r="SAW23" s="29"/>
      <c r="SAX23" s="71"/>
      <c r="SAY23" s="29"/>
      <c r="SAZ23" s="71"/>
      <c r="SBA23" s="29"/>
      <c r="SBB23" s="71"/>
      <c r="SBC23" s="29"/>
      <c r="SBD23" s="71"/>
      <c r="SBE23" s="29"/>
      <c r="SBF23" s="71"/>
      <c r="SBG23" s="29"/>
      <c r="SBH23" s="71"/>
      <c r="SBI23" s="29"/>
      <c r="SBJ23" s="71"/>
      <c r="SBK23" s="29"/>
      <c r="SBL23" s="71"/>
      <c r="SBM23" s="29"/>
      <c r="SBN23" s="71"/>
      <c r="SBO23" s="29"/>
      <c r="SBP23" s="71"/>
      <c r="SBQ23" s="29"/>
      <c r="SBR23" s="71"/>
      <c r="SBS23" s="29"/>
      <c r="SBT23" s="71"/>
      <c r="SBU23" s="29"/>
      <c r="SBV23" s="71"/>
      <c r="SBW23" s="29"/>
      <c r="SBX23" s="71"/>
      <c r="SBY23" s="29"/>
      <c r="SBZ23" s="71"/>
      <c r="SCA23" s="29"/>
      <c r="SCB23" s="71"/>
      <c r="SCC23" s="29"/>
      <c r="SCD23" s="71"/>
      <c r="SCE23" s="29"/>
      <c r="SCF23" s="71"/>
      <c r="SCG23" s="29"/>
      <c r="SCH23" s="71"/>
      <c r="SCI23" s="29"/>
      <c r="SCJ23" s="71"/>
      <c r="SCK23" s="29"/>
      <c r="SCL23" s="71"/>
      <c r="SCM23" s="29"/>
      <c r="SCN23" s="71"/>
      <c r="SCO23" s="29"/>
      <c r="SCP23" s="71"/>
      <c r="SCQ23" s="29"/>
      <c r="SCR23" s="71"/>
      <c r="SCS23" s="29"/>
      <c r="SCT23" s="71"/>
      <c r="SCU23" s="29"/>
      <c r="SCV23" s="71"/>
      <c r="SCW23" s="29"/>
      <c r="SCX23" s="71"/>
      <c r="SCY23" s="29"/>
      <c r="SCZ23" s="71"/>
      <c r="SDA23" s="29"/>
      <c r="SDB23" s="71"/>
      <c r="SDC23" s="29"/>
      <c r="SDD23" s="71"/>
      <c r="SDE23" s="29"/>
      <c r="SDF23" s="71"/>
      <c r="SDG23" s="29"/>
      <c r="SDH23" s="71"/>
      <c r="SDI23" s="29"/>
      <c r="SDJ23" s="71"/>
      <c r="SDK23" s="29"/>
      <c r="SDL23" s="71"/>
      <c r="SDM23" s="29"/>
      <c r="SDN23" s="71"/>
      <c r="SDO23" s="29"/>
      <c r="SDP23" s="71"/>
      <c r="SDQ23" s="29"/>
      <c r="SDR23" s="71"/>
      <c r="SDS23" s="29"/>
      <c r="SDT23" s="71"/>
      <c r="SDU23" s="29"/>
      <c r="SDV23" s="71"/>
      <c r="SDW23" s="29"/>
      <c r="SDX23" s="71"/>
      <c r="SDY23" s="29"/>
      <c r="SDZ23" s="71"/>
      <c r="SEA23" s="29"/>
      <c r="SEB23" s="71"/>
      <c r="SEC23" s="29"/>
      <c r="SED23" s="71"/>
      <c r="SEE23" s="29"/>
      <c r="SEF23" s="71"/>
      <c r="SEG23" s="29"/>
      <c r="SEH23" s="71"/>
      <c r="SEI23" s="29"/>
      <c r="SEJ23" s="71"/>
      <c r="SEK23" s="29"/>
      <c r="SEL23" s="71"/>
      <c r="SEM23" s="29"/>
      <c r="SEN23" s="71"/>
      <c r="SEO23" s="29"/>
      <c r="SEP23" s="71"/>
      <c r="SEQ23" s="29"/>
      <c r="SER23" s="71"/>
      <c r="SES23" s="29"/>
      <c r="SET23" s="71"/>
      <c r="SEU23" s="29"/>
      <c r="SEV23" s="71"/>
      <c r="SEW23" s="29"/>
      <c r="SEX23" s="71"/>
      <c r="SEY23" s="29"/>
      <c r="SEZ23" s="71"/>
      <c r="SFA23" s="29"/>
      <c r="SFB23" s="71"/>
      <c r="SFC23" s="29"/>
      <c r="SFD23" s="71"/>
      <c r="SFE23" s="29"/>
      <c r="SFF23" s="71"/>
      <c r="SFG23" s="29"/>
      <c r="SFH23" s="71"/>
      <c r="SFI23" s="29"/>
      <c r="SFJ23" s="71"/>
      <c r="SFK23" s="29"/>
      <c r="SFL23" s="71"/>
      <c r="SFM23" s="29"/>
      <c r="SFN23" s="71"/>
      <c r="SFO23" s="29"/>
      <c r="SFP23" s="71"/>
      <c r="SFQ23" s="29"/>
      <c r="SFR23" s="71"/>
      <c r="SFS23" s="29"/>
      <c r="SFT23" s="71"/>
      <c r="SFU23" s="29"/>
      <c r="SFV23" s="71"/>
      <c r="SFW23" s="29"/>
      <c r="SFX23" s="71"/>
      <c r="SFY23" s="29"/>
      <c r="SFZ23" s="71"/>
      <c r="SGA23" s="29"/>
      <c r="SGB23" s="71"/>
      <c r="SGC23" s="29"/>
      <c r="SGD23" s="71"/>
      <c r="SGE23" s="29"/>
      <c r="SGF23" s="71"/>
      <c r="SGG23" s="29"/>
      <c r="SGH23" s="71"/>
      <c r="SGI23" s="29"/>
      <c r="SGJ23" s="71"/>
      <c r="SGK23" s="29"/>
      <c r="SGL23" s="71"/>
      <c r="SGM23" s="29"/>
      <c r="SGN23" s="71"/>
      <c r="SGO23" s="29"/>
      <c r="SGP23" s="71"/>
      <c r="SGQ23" s="29"/>
      <c r="SGR23" s="71"/>
      <c r="SGS23" s="29"/>
      <c r="SGT23" s="71"/>
      <c r="SGU23" s="29"/>
      <c r="SGV23" s="71"/>
      <c r="SGW23" s="29"/>
      <c r="SGX23" s="71"/>
      <c r="SGY23" s="29"/>
      <c r="SGZ23" s="71"/>
      <c r="SHA23" s="29"/>
      <c r="SHB23" s="71"/>
      <c r="SHC23" s="29"/>
      <c r="SHD23" s="71"/>
      <c r="SHE23" s="29"/>
      <c r="SHF23" s="71"/>
      <c r="SHG23" s="29"/>
      <c r="SHH23" s="71"/>
      <c r="SHI23" s="29"/>
      <c r="SHJ23" s="71"/>
      <c r="SHK23" s="29"/>
      <c r="SHL23" s="71"/>
      <c r="SHM23" s="29"/>
      <c r="SHN23" s="71"/>
      <c r="SHO23" s="29"/>
      <c r="SHP23" s="71"/>
      <c r="SHQ23" s="29"/>
      <c r="SHR23" s="71"/>
      <c r="SHS23" s="29"/>
      <c r="SHT23" s="71"/>
      <c r="SHU23" s="29"/>
      <c r="SHV23" s="71"/>
      <c r="SHW23" s="29"/>
      <c r="SHX23" s="71"/>
      <c r="SHY23" s="29"/>
      <c r="SHZ23" s="71"/>
      <c r="SIA23" s="29"/>
      <c r="SIB23" s="71"/>
      <c r="SIC23" s="29"/>
      <c r="SID23" s="71"/>
      <c r="SIE23" s="29"/>
      <c r="SIF23" s="71"/>
      <c r="SIG23" s="29"/>
      <c r="SIH23" s="71"/>
      <c r="SII23" s="29"/>
      <c r="SIJ23" s="71"/>
      <c r="SIK23" s="29"/>
      <c r="SIL23" s="71"/>
      <c r="SIM23" s="29"/>
      <c r="SIN23" s="71"/>
      <c r="SIO23" s="29"/>
      <c r="SIP23" s="71"/>
      <c r="SIQ23" s="29"/>
      <c r="SIR23" s="71"/>
      <c r="SIS23" s="29"/>
      <c r="SIT23" s="71"/>
      <c r="SIU23" s="29"/>
      <c r="SIV23" s="71"/>
      <c r="SIW23" s="29"/>
      <c r="SIX23" s="71"/>
      <c r="SIY23" s="29"/>
      <c r="SIZ23" s="71"/>
      <c r="SJA23" s="29"/>
      <c r="SJB23" s="71"/>
      <c r="SJC23" s="29"/>
      <c r="SJD23" s="71"/>
      <c r="SJE23" s="29"/>
      <c r="SJF23" s="71"/>
      <c r="SJG23" s="29"/>
      <c r="SJH23" s="71"/>
      <c r="SJI23" s="29"/>
      <c r="SJJ23" s="71"/>
      <c r="SJK23" s="29"/>
      <c r="SJL23" s="71"/>
      <c r="SJM23" s="29"/>
      <c r="SJN23" s="71"/>
      <c r="SJO23" s="29"/>
      <c r="SJP23" s="71"/>
      <c r="SJQ23" s="29"/>
      <c r="SJR23" s="71"/>
      <c r="SJS23" s="29"/>
      <c r="SJT23" s="71"/>
      <c r="SJU23" s="29"/>
      <c r="SJV23" s="71"/>
      <c r="SJW23" s="29"/>
      <c r="SJX23" s="71"/>
      <c r="SJY23" s="29"/>
      <c r="SJZ23" s="71"/>
      <c r="SKA23" s="29"/>
      <c r="SKB23" s="71"/>
      <c r="SKC23" s="29"/>
      <c r="SKD23" s="71"/>
      <c r="SKE23" s="29"/>
      <c r="SKF23" s="71"/>
      <c r="SKG23" s="29"/>
      <c r="SKH23" s="71"/>
      <c r="SKI23" s="29"/>
      <c r="SKJ23" s="71"/>
      <c r="SKK23" s="29"/>
      <c r="SKL23" s="71"/>
      <c r="SKM23" s="29"/>
      <c r="SKN23" s="71"/>
      <c r="SKO23" s="29"/>
      <c r="SKP23" s="71"/>
      <c r="SKQ23" s="29"/>
      <c r="SKR23" s="71"/>
      <c r="SKS23" s="29"/>
      <c r="SKT23" s="71"/>
      <c r="SKU23" s="29"/>
      <c r="SKV23" s="71"/>
      <c r="SKW23" s="29"/>
      <c r="SKX23" s="71"/>
      <c r="SKY23" s="29"/>
      <c r="SKZ23" s="71"/>
      <c r="SLA23" s="29"/>
      <c r="SLB23" s="71"/>
      <c r="SLC23" s="29"/>
      <c r="SLD23" s="71"/>
      <c r="SLE23" s="29"/>
      <c r="SLF23" s="71"/>
      <c r="SLG23" s="29"/>
      <c r="SLH23" s="71"/>
      <c r="SLI23" s="29"/>
      <c r="SLJ23" s="71"/>
      <c r="SLK23" s="29"/>
      <c r="SLL23" s="71"/>
      <c r="SLM23" s="29"/>
      <c r="SLN23" s="71"/>
      <c r="SLO23" s="29"/>
      <c r="SLP23" s="71"/>
      <c r="SLQ23" s="29"/>
      <c r="SLR23" s="71"/>
      <c r="SLS23" s="29"/>
      <c r="SLT23" s="71"/>
      <c r="SLU23" s="29"/>
      <c r="SLV23" s="71"/>
      <c r="SLW23" s="29"/>
      <c r="SLX23" s="71"/>
      <c r="SLY23" s="29"/>
      <c r="SLZ23" s="71"/>
      <c r="SMA23" s="29"/>
      <c r="SMB23" s="71"/>
      <c r="SMC23" s="29"/>
      <c r="SMD23" s="71"/>
      <c r="SME23" s="29"/>
      <c r="SMF23" s="71"/>
      <c r="SMG23" s="29"/>
      <c r="SMH23" s="71"/>
      <c r="SMI23" s="29"/>
      <c r="SMJ23" s="71"/>
      <c r="SMK23" s="29"/>
      <c r="SML23" s="71"/>
      <c r="SMM23" s="29"/>
      <c r="SMN23" s="71"/>
      <c r="SMO23" s="29"/>
      <c r="SMP23" s="71"/>
      <c r="SMQ23" s="29"/>
      <c r="SMR23" s="71"/>
      <c r="SMS23" s="29"/>
      <c r="SMT23" s="71"/>
      <c r="SMU23" s="29"/>
      <c r="SMV23" s="71"/>
      <c r="SMW23" s="29"/>
      <c r="SMX23" s="71"/>
      <c r="SMY23" s="29"/>
      <c r="SMZ23" s="71"/>
      <c r="SNA23" s="29"/>
      <c r="SNB23" s="71"/>
      <c r="SNC23" s="29"/>
      <c r="SND23" s="71"/>
      <c r="SNE23" s="29"/>
      <c r="SNF23" s="71"/>
      <c r="SNG23" s="29"/>
      <c r="SNH23" s="71"/>
      <c r="SNI23" s="29"/>
      <c r="SNJ23" s="71"/>
      <c r="SNK23" s="29"/>
      <c r="SNL23" s="71"/>
      <c r="SNM23" s="29"/>
      <c r="SNN23" s="71"/>
      <c r="SNO23" s="29"/>
      <c r="SNP23" s="71"/>
      <c r="SNQ23" s="29"/>
      <c r="SNR23" s="71"/>
      <c r="SNS23" s="29"/>
      <c r="SNT23" s="71"/>
      <c r="SNU23" s="29"/>
      <c r="SNV23" s="71"/>
      <c r="SNW23" s="29"/>
      <c r="SNX23" s="71"/>
      <c r="SNY23" s="29"/>
      <c r="SNZ23" s="71"/>
      <c r="SOA23" s="29"/>
      <c r="SOB23" s="71"/>
      <c r="SOC23" s="29"/>
      <c r="SOD23" s="71"/>
      <c r="SOE23" s="29"/>
      <c r="SOF23" s="71"/>
      <c r="SOG23" s="29"/>
      <c r="SOH23" s="71"/>
      <c r="SOI23" s="29"/>
      <c r="SOJ23" s="71"/>
      <c r="SOK23" s="29"/>
      <c r="SOL23" s="71"/>
      <c r="SOM23" s="29"/>
      <c r="SON23" s="71"/>
      <c r="SOO23" s="29"/>
      <c r="SOP23" s="71"/>
      <c r="SOQ23" s="29"/>
      <c r="SOR23" s="71"/>
      <c r="SOS23" s="29"/>
      <c r="SOT23" s="71"/>
      <c r="SOU23" s="29"/>
      <c r="SOV23" s="71"/>
      <c r="SOW23" s="29"/>
      <c r="SOX23" s="71"/>
      <c r="SOY23" s="29"/>
      <c r="SOZ23" s="71"/>
      <c r="SPA23" s="29"/>
      <c r="SPB23" s="71"/>
      <c r="SPC23" s="29"/>
      <c r="SPD23" s="71"/>
      <c r="SPE23" s="29"/>
      <c r="SPF23" s="71"/>
      <c r="SPG23" s="29"/>
      <c r="SPH23" s="71"/>
      <c r="SPI23" s="29"/>
      <c r="SPJ23" s="71"/>
      <c r="SPK23" s="29"/>
      <c r="SPL23" s="71"/>
      <c r="SPM23" s="29"/>
      <c r="SPN23" s="71"/>
      <c r="SPO23" s="29"/>
      <c r="SPP23" s="71"/>
      <c r="SPQ23" s="29"/>
      <c r="SPR23" s="71"/>
      <c r="SPS23" s="29"/>
      <c r="SPT23" s="71"/>
      <c r="SPU23" s="29"/>
      <c r="SPV23" s="71"/>
      <c r="SPW23" s="29"/>
      <c r="SPX23" s="71"/>
      <c r="SPY23" s="29"/>
      <c r="SPZ23" s="71"/>
      <c r="SQA23" s="29"/>
      <c r="SQB23" s="71"/>
      <c r="SQC23" s="29"/>
      <c r="SQD23" s="71"/>
      <c r="SQE23" s="29"/>
      <c r="SQF23" s="71"/>
      <c r="SQG23" s="29"/>
      <c r="SQH23" s="71"/>
      <c r="SQI23" s="29"/>
      <c r="SQJ23" s="71"/>
      <c r="SQK23" s="29"/>
      <c r="SQL23" s="71"/>
      <c r="SQM23" s="29"/>
      <c r="SQN23" s="71"/>
      <c r="SQO23" s="29"/>
      <c r="SQP23" s="71"/>
      <c r="SQQ23" s="29"/>
      <c r="SQR23" s="71"/>
      <c r="SQS23" s="29"/>
      <c r="SQT23" s="71"/>
      <c r="SQU23" s="29"/>
      <c r="SQV23" s="71"/>
      <c r="SQW23" s="29"/>
      <c r="SQX23" s="71"/>
      <c r="SQY23" s="29"/>
      <c r="SQZ23" s="71"/>
      <c r="SRA23" s="29"/>
      <c r="SRB23" s="71"/>
      <c r="SRC23" s="29"/>
      <c r="SRD23" s="71"/>
      <c r="SRE23" s="29"/>
      <c r="SRF23" s="71"/>
      <c r="SRG23" s="29"/>
      <c r="SRH23" s="71"/>
      <c r="SRI23" s="29"/>
      <c r="SRJ23" s="71"/>
      <c r="SRK23" s="29"/>
      <c r="SRL23" s="71"/>
      <c r="SRM23" s="29"/>
      <c r="SRN23" s="71"/>
      <c r="SRO23" s="29"/>
      <c r="SRP23" s="71"/>
      <c r="SRQ23" s="29"/>
      <c r="SRR23" s="71"/>
      <c r="SRS23" s="29"/>
      <c r="SRT23" s="71"/>
      <c r="SRU23" s="29"/>
      <c r="SRV23" s="71"/>
      <c r="SRW23" s="29"/>
      <c r="SRX23" s="71"/>
      <c r="SRY23" s="29"/>
      <c r="SRZ23" s="71"/>
      <c r="SSA23" s="29"/>
      <c r="SSB23" s="71"/>
      <c r="SSC23" s="29"/>
      <c r="SSD23" s="71"/>
      <c r="SSE23" s="29"/>
      <c r="SSF23" s="71"/>
      <c r="SSG23" s="29"/>
      <c r="SSH23" s="71"/>
      <c r="SSI23" s="29"/>
      <c r="SSJ23" s="71"/>
      <c r="SSK23" s="29"/>
      <c r="SSL23" s="71"/>
      <c r="SSM23" s="29"/>
      <c r="SSN23" s="71"/>
      <c r="SSO23" s="29"/>
      <c r="SSP23" s="71"/>
      <c r="SSQ23" s="29"/>
      <c r="SSR23" s="71"/>
      <c r="SSS23" s="29"/>
      <c r="SST23" s="71"/>
      <c r="SSU23" s="29"/>
      <c r="SSV23" s="71"/>
      <c r="SSW23" s="29"/>
      <c r="SSX23" s="71"/>
      <c r="SSY23" s="29"/>
      <c r="SSZ23" s="71"/>
      <c r="STA23" s="29"/>
      <c r="STB23" s="71"/>
      <c r="STC23" s="29"/>
      <c r="STD23" s="71"/>
      <c r="STE23" s="29"/>
      <c r="STF23" s="71"/>
      <c r="STG23" s="29"/>
      <c r="STH23" s="71"/>
      <c r="STI23" s="29"/>
      <c r="STJ23" s="71"/>
      <c r="STK23" s="29"/>
      <c r="STL23" s="71"/>
      <c r="STM23" s="29"/>
      <c r="STN23" s="71"/>
      <c r="STO23" s="29"/>
      <c r="STP23" s="71"/>
      <c r="STQ23" s="29"/>
      <c r="STR23" s="71"/>
      <c r="STS23" s="29"/>
      <c r="STT23" s="71"/>
      <c r="STU23" s="29"/>
      <c r="STV23" s="71"/>
      <c r="STW23" s="29"/>
      <c r="STX23" s="71"/>
      <c r="STY23" s="29"/>
      <c r="STZ23" s="71"/>
      <c r="SUA23" s="29"/>
      <c r="SUB23" s="71"/>
      <c r="SUC23" s="29"/>
      <c r="SUD23" s="71"/>
      <c r="SUE23" s="29"/>
      <c r="SUF23" s="71"/>
      <c r="SUG23" s="29"/>
      <c r="SUH23" s="71"/>
      <c r="SUI23" s="29"/>
      <c r="SUJ23" s="71"/>
      <c r="SUK23" s="29"/>
      <c r="SUL23" s="71"/>
      <c r="SUM23" s="29"/>
      <c r="SUN23" s="71"/>
      <c r="SUO23" s="29"/>
      <c r="SUP23" s="71"/>
      <c r="SUQ23" s="29"/>
      <c r="SUR23" s="71"/>
      <c r="SUS23" s="29"/>
      <c r="SUT23" s="71"/>
      <c r="SUU23" s="29"/>
      <c r="SUV23" s="71"/>
      <c r="SUW23" s="29"/>
      <c r="SUX23" s="71"/>
      <c r="SUY23" s="29"/>
      <c r="SUZ23" s="71"/>
      <c r="SVA23" s="29"/>
      <c r="SVB23" s="71"/>
      <c r="SVC23" s="29"/>
      <c r="SVD23" s="71"/>
      <c r="SVE23" s="29"/>
      <c r="SVF23" s="71"/>
      <c r="SVG23" s="29"/>
      <c r="SVH23" s="71"/>
      <c r="SVI23" s="29"/>
      <c r="SVJ23" s="71"/>
      <c r="SVK23" s="29"/>
      <c r="SVL23" s="71"/>
      <c r="SVM23" s="29"/>
      <c r="SVN23" s="71"/>
      <c r="SVO23" s="29"/>
      <c r="SVP23" s="71"/>
      <c r="SVQ23" s="29"/>
      <c r="SVR23" s="71"/>
      <c r="SVS23" s="29"/>
      <c r="SVT23" s="71"/>
      <c r="SVU23" s="29"/>
      <c r="SVV23" s="71"/>
      <c r="SVW23" s="29"/>
      <c r="SVX23" s="71"/>
      <c r="SVY23" s="29"/>
      <c r="SVZ23" s="71"/>
      <c r="SWA23" s="29"/>
      <c r="SWB23" s="71"/>
      <c r="SWC23" s="29"/>
      <c r="SWD23" s="71"/>
      <c r="SWE23" s="29"/>
      <c r="SWF23" s="71"/>
      <c r="SWG23" s="29"/>
      <c r="SWH23" s="71"/>
      <c r="SWI23" s="29"/>
      <c r="SWJ23" s="71"/>
      <c r="SWK23" s="29"/>
      <c r="SWL23" s="71"/>
      <c r="SWM23" s="29"/>
      <c r="SWN23" s="71"/>
      <c r="SWO23" s="29"/>
      <c r="SWP23" s="71"/>
      <c r="SWQ23" s="29"/>
      <c r="SWR23" s="71"/>
      <c r="SWS23" s="29"/>
      <c r="SWT23" s="71"/>
      <c r="SWU23" s="29"/>
      <c r="SWV23" s="71"/>
      <c r="SWW23" s="29"/>
      <c r="SWX23" s="71"/>
      <c r="SWY23" s="29"/>
      <c r="SWZ23" s="71"/>
      <c r="SXA23" s="29"/>
      <c r="SXB23" s="71"/>
      <c r="SXC23" s="29"/>
      <c r="SXD23" s="71"/>
      <c r="SXE23" s="29"/>
      <c r="SXF23" s="71"/>
      <c r="SXG23" s="29"/>
      <c r="SXH23" s="71"/>
      <c r="SXI23" s="29"/>
      <c r="SXJ23" s="71"/>
      <c r="SXK23" s="29"/>
      <c r="SXL23" s="71"/>
      <c r="SXM23" s="29"/>
      <c r="SXN23" s="71"/>
      <c r="SXO23" s="29"/>
      <c r="SXP23" s="71"/>
      <c r="SXQ23" s="29"/>
      <c r="SXR23" s="71"/>
      <c r="SXS23" s="29"/>
      <c r="SXT23" s="71"/>
      <c r="SXU23" s="29"/>
      <c r="SXV23" s="71"/>
      <c r="SXW23" s="29"/>
      <c r="SXX23" s="71"/>
      <c r="SXY23" s="29"/>
      <c r="SXZ23" s="71"/>
      <c r="SYA23" s="29"/>
      <c r="SYB23" s="71"/>
      <c r="SYC23" s="29"/>
      <c r="SYD23" s="71"/>
      <c r="SYE23" s="29"/>
      <c r="SYF23" s="71"/>
      <c r="SYG23" s="29"/>
      <c r="SYH23" s="71"/>
      <c r="SYI23" s="29"/>
      <c r="SYJ23" s="71"/>
      <c r="SYK23" s="29"/>
      <c r="SYL23" s="71"/>
      <c r="SYM23" s="29"/>
      <c r="SYN23" s="71"/>
      <c r="SYO23" s="29"/>
      <c r="SYP23" s="71"/>
      <c r="SYQ23" s="29"/>
      <c r="SYR23" s="71"/>
      <c r="SYS23" s="29"/>
      <c r="SYT23" s="71"/>
      <c r="SYU23" s="29"/>
      <c r="SYV23" s="71"/>
      <c r="SYW23" s="29"/>
      <c r="SYX23" s="71"/>
      <c r="SYY23" s="29"/>
      <c r="SYZ23" s="71"/>
      <c r="SZA23" s="29"/>
      <c r="SZB23" s="71"/>
      <c r="SZC23" s="29"/>
      <c r="SZD23" s="71"/>
      <c r="SZE23" s="29"/>
      <c r="SZF23" s="71"/>
      <c r="SZG23" s="29"/>
      <c r="SZH23" s="71"/>
      <c r="SZI23" s="29"/>
      <c r="SZJ23" s="71"/>
      <c r="SZK23" s="29"/>
      <c r="SZL23" s="71"/>
      <c r="SZM23" s="29"/>
      <c r="SZN23" s="71"/>
      <c r="SZO23" s="29"/>
      <c r="SZP23" s="71"/>
      <c r="SZQ23" s="29"/>
      <c r="SZR23" s="71"/>
      <c r="SZS23" s="29"/>
      <c r="SZT23" s="71"/>
      <c r="SZU23" s="29"/>
      <c r="SZV23" s="71"/>
      <c r="SZW23" s="29"/>
      <c r="SZX23" s="71"/>
      <c r="SZY23" s="29"/>
      <c r="SZZ23" s="71"/>
      <c r="TAA23" s="29"/>
      <c r="TAB23" s="71"/>
      <c r="TAC23" s="29"/>
      <c r="TAD23" s="71"/>
      <c r="TAE23" s="29"/>
      <c r="TAF23" s="71"/>
      <c r="TAG23" s="29"/>
      <c r="TAH23" s="71"/>
      <c r="TAI23" s="29"/>
      <c r="TAJ23" s="71"/>
      <c r="TAK23" s="29"/>
      <c r="TAL23" s="71"/>
      <c r="TAM23" s="29"/>
      <c r="TAN23" s="71"/>
      <c r="TAO23" s="29"/>
      <c r="TAP23" s="71"/>
      <c r="TAQ23" s="29"/>
      <c r="TAR23" s="71"/>
      <c r="TAS23" s="29"/>
      <c r="TAT23" s="71"/>
      <c r="TAU23" s="29"/>
      <c r="TAV23" s="71"/>
      <c r="TAW23" s="29"/>
      <c r="TAX23" s="71"/>
      <c r="TAY23" s="29"/>
      <c r="TAZ23" s="71"/>
      <c r="TBA23" s="29"/>
      <c r="TBB23" s="71"/>
      <c r="TBC23" s="29"/>
      <c r="TBD23" s="71"/>
      <c r="TBE23" s="29"/>
      <c r="TBF23" s="71"/>
      <c r="TBG23" s="29"/>
      <c r="TBH23" s="71"/>
      <c r="TBI23" s="29"/>
      <c r="TBJ23" s="71"/>
      <c r="TBK23" s="29"/>
      <c r="TBL23" s="71"/>
      <c r="TBM23" s="29"/>
      <c r="TBN23" s="71"/>
      <c r="TBO23" s="29"/>
      <c r="TBP23" s="71"/>
      <c r="TBQ23" s="29"/>
      <c r="TBR23" s="71"/>
      <c r="TBS23" s="29"/>
      <c r="TBT23" s="71"/>
      <c r="TBU23" s="29"/>
      <c r="TBV23" s="71"/>
      <c r="TBW23" s="29"/>
      <c r="TBX23" s="71"/>
      <c r="TBY23" s="29"/>
      <c r="TBZ23" s="71"/>
      <c r="TCA23" s="29"/>
      <c r="TCB23" s="71"/>
      <c r="TCC23" s="29"/>
      <c r="TCD23" s="71"/>
      <c r="TCE23" s="29"/>
      <c r="TCF23" s="71"/>
      <c r="TCG23" s="29"/>
      <c r="TCH23" s="71"/>
      <c r="TCI23" s="29"/>
      <c r="TCJ23" s="71"/>
      <c r="TCK23" s="29"/>
      <c r="TCL23" s="71"/>
      <c r="TCM23" s="29"/>
      <c r="TCN23" s="71"/>
      <c r="TCO23" s="29"/>
      <c r="TCP23" s="71"/>
      <c r="TCQ23" s="29"/>
      <c r="TCR23" s="71"/>
      <c r="TCS23" s="29"/>
      <c r="TCT23" s="71"/>
      <c r="TCU23" s="29"/>
      <c r="TCV23" s="71"/>
      <c r="TCW23" s="29"/>
      <c r="TCX23" s="71"/>
      <c r="TCY23" s="29"/>
      <c r="TCZ23" s="71"/>
      <c r="TDA23" s="29"/>
      <c r="TDB23" s="71"/>
      <c r="TDC23" s="29"/>
      <c r="TDD23" s="71"/>
      <c r="TDE23" s="29"/>
      <c r="TDF23" s="71"/>
      <c r="TDG23" s="29"/>
      <c r="TDH23" s="71"/>
      <c r="TDI23" s="29"/>
      <c r="TDJ23" s="71"/>
      <c r="TDK23" s="29"/>
      <c r="TDL23" s="71"/>
      <c r="TDM23" s="29"/>
      <c r="TDN23" s="71"/>
      <c r="TDO23" s="29"/>
      <c r="TDP23" s="71"/>
      <c r="TDQ23" s="29"/>
      <c r="TDR23" s="71"/>
      <c r="TDS23" s="29"/>
      <c r="TDT23" s="71"/>
      <c r="TDU23" s="29"/>
      <c r="TDV23" s="71"/>
      <c r="TDW23" s="29"/>
      <c r="TDX23" s="71"/>
      <c r="TDY23" s="29"/>
      <c r="TDZ23" s="71"/>
      <c r="TEA23" s="29"/>
      <c r="TEB23" s="71"/>
      <c r="TEC23" s="29"/>
      <c r="TED23" s="71"/>
      <c r="TEE23" s="29"/>
      <c r="TEF23" s="71"/>
      <c r="TEG23" s="29"/>
      <c r="TEH23" s="71"/>
      <c r="TEI23" s="29"/>
      <c r="TEJ23" s="71"/>
      <c r="TEK23" s="29"/>
      <c r="TEL23" s="71"/>
      <c r="TEM23" s="29"/>
      <c r="TEN23" s="71"/>
      <c r="TEO23" s="29"/>
      <c r="TEP23" s="71"/>
      <c r="TEQ23" s="29"/>
      <c r="TER23" s="71"/>
      <c r="TES23" s="29"/>
      <c r="TET23" s="71"/>
      <c r="TEU23" s="29"/>
      <c r="TEV23" s="71"/>
      <c r="TEW23" s="29"/>
      <c r="TEX23" s="71"/>
      <c r="TEY23" s="29"/>
      <c r="TEZ23" s="71"/>
      <c r="TFA23" s="29"/>
      <c r="TFB23" s="71"/>
      <c r="TFC23" s="29"/>
      <c r="TFD23" s="71"/>
      <c r="TFE23" s="29"/>
      <c r="TFF23" s="71"/>
      <c r="TFG23" s="29"/>
      <c r="TFH23" s="71"/>
      <c r="TFI23" s="29"/>
      <c r="TFJ23" s="71"/>
      <c r="TFK23" s="29"/>
      <c r="TFL23" s="71"/>
      <c r="TFM23" s="29"/>
      <c r="TFN23" s="71"/>
      <c r="TFO23" s="29"/>
      <c r="TFP23" s="71"/>
      <c r="TFQ23" s="29"/>
      <c r="TFR23" s="71"/>
      <c r="TFS23" s="29"/>
      <c r="TFT23" s="71"/>
      <c r="TFU23" s="29"/>
      <c r="TFV23" s="71"/>
      <c r="TFW23" s="29"/>
      <c r="TFX23" s="71"/>
      <c r="TFY23" s="29"/>
      <c r="TFZ23" s="71"/>
      <c r="TGA23" s="29"/>
      <c r="TGB23" s="71"/>
      <c r="TGC23" s="29"/>
      <c r="TGD23" s="71"/>
      <c r="TGE23" s="29"/>
      <c r="TGF23" s="71"/>
      <c r="TGG23" s="29"/>
      <c r="TGH23" s="71"/>
      <c r="TGI23" s="29"/>
      <c r="TGJ23" s="71"/>
      <c r="TGK23" s="29"/>
      <c r="TGL23" s="71"/>
      <c r="TGM23" s="29"/>
      <c r="TGN23" s="71"/>
      <c r="TGO23" s="29"/>
      <c r="TGP23" s="71"/>
      <c r="TGQ23" s="29"/>
      <c r="TGR23" s="71"/>
      <c r="TGS23" s="29"/>
      <c r="TGT23" s="71"/>
      <c r="TGU23" s="29"/>
      <c r="TGV23" s="71"/>
      <c r="TGW23" s="29"/>
      <c r="TGX23" s="71"/>
      <c r="TGY23" s="29"/>
      <c r="TGZ23" s="71"/>
      <c r="THA23" s="29"/>
      <c r="THB23" s="71"/>
      <c r="THC23" s="29"/>
      <c r="THD23" s="71"/>
      <c r="THE23" s="29"/>
      <c r="THF23" s="71"/>
      <c r="THG23" s="29"/>
      <c r="THH23" s="71"/>
      <c r="THI23" s="29"/>
      <c r="THJ23" s="71"/>
      <c r="THK23" s="29"/>
      <c r="THL23" s="71"/>
      <c r="THM23" s="29"/>
      <c r="THN23" s="71"/>
      <c r="THO23" s="29"/>
      <c r="THP23" s="71"/>
      <c r="THQ23" s="29"/>
      <c r="THR23" s="71"/>
      <c r="THS23" s="29"/>
      <c r="THT23" s="71"/>
      <c r="THU23" s="29"/>
      <c r="THV23" s="71"/>
      <c r="THW23" s="29"/>
      <c r="THX23" s="71"/>
      <c r="THY23" s="29"/>
      <c r="THZ23" s="71"/>
      <c r="TIA23" s="29"/>
      <c r="TIB23" s="71"/>
      <c r="TIC23" s="29"/>
      <c r="TID23" s="71"/>
      <c r="TIE23" s="29"/>
      <c r="TIF23" s="71"/>
      <c r="TIG23" s="29"/>
      <c r="TIH23" s="71"/>
      <c r="TII23" s="29"/>
      <c r="TIJ23" s="71"/>
      <c r="TIK23" s="29"/>
      <c r="TIL23" s="71"/>
      <c r="TIM23" s="29"/>
      <c r="TIN23" s="71"/>
      <c r="TIO23" s="29"/>
      <c r="TIP23" s="71"/>
      <c r="TIQ23" s="29"/>
      <c r="TIR23" s="71"/>
      <c r="TIS23" s="29"/>
      <c r="TIT23" s="71"/>
      <c r="TIU23" s="29"/>
      <c r="TIV23" s="71"/>
      <c r="TIW23" s="29"/>
      <c r="TIX23" s="71"/>
      <c r="TIY23" s="29"/>
      <c r="TIZ23" s="71"/>
      <c r="TJA23" s="29"/>
      <c r="TJB23" s="71"/>
      <c r="TJC23" s="29"/>
      <c r="TJD23" s="71"/>
      <c r="TJE23" s="29"/>
      <c r="TJF23" s="71"/>
      <c r="TJG23" s="29"/>
      <c r="TJH23" s="71"/>
      <c r="TJI23" s="29"/>
      <c r="TJJ23" s="71"/>
      <c r="TJK23" s="29"/>
      <c r="TJL23" s="71"/>
      <c r="TJM23" s="29"/>
      <c r="TJN23" s="71"/>
      <c r="TJO23" s="29"/>
      <c r="TJP23" s="71"/>
      <c r="TJQ23" s="29"/>
      <c r="TJR23" s="71"/>
      <c r="TJS23" s="29"/>
      <c r="TJT23" s="71"/>
      <c r="TJU23" s="29"/>
      <c r="TJV23" s="71"/>
      <c r="TJW23" s="29"/>
      <c r="TJX23" s="71"/>
      <c r="TJY23" s="29"/>
      <c r="TJZ23" s="71"/>
      <c r="TKA23" s="29"/>
      <c r="TKB23" s="71"/>
      <c r="TKC23" s="29"/>
      <c r="TKD23" s="71"/>
      <c r="TKE23" s="29"/>
      <c r="TKF23" s="71"/>
      <c r="TKG23" s="29"/>
      <c r="TKH23" s="71"/>
      <c r="TKI23" s="29"/>
      <c r="TKJ23" s="71"/>
      <c r="TKK23" s="29"/>
      <c r="TKL23" s="71"/>
      <c r="TKM23" s="29"/>
      <c r="TKN23" s="71"/>
      <c r="TKO23" s="29"/>
      <c r="TKP23" s="71"/>
      <c r="TKQ23" s="29"/>
      <c r="TKR23" s="71"/>
      <c r="TKS23" s="29"/>
      <c r="TKT23" s="71"/>
      <c r="TKU23" s="29"/>
      <c r="TKV23" s="71"/>
      <c r="TKW23" s="29"/>
      <c r="TKX23" s="71"/>
      <c r="TKY23" s="29"/>
      <c r="TKZ23" s="71"/>
      <c r="TLA23" s="29"/>
      <c r="TLB23" s="71"/>
      <c r="TLC23" s="29"/>
      <c r="TLD23" s="71"/>
      <c r="TLE23" s="29"/>
      <c r="TLF23" s="71"/>
      <c r="TLG23" s="29"/>
      <c r="TLH23" s="71"/>
      <c r="TLI23" s="29"/>
      <c r="TLJ23" s="71"/>
      <c r="TLK23" s="29"/>
      <c r="TLL23" s="71"/>
      <c r="TLM23" s="29"/>
      <c r="TLN23" s="71"/>
      <c r="TLO23" s="29"/>
      <c r="TLP23" s="71"/>
      <c r="TLQ23" s="29"/>
      <c r="TLR23" s="71"/>
      <c r="TLS23" s="29"/>
      <c r="TLT23" s="71"/>
      <c r="TLU23" s="29"/>
      <c r="TLV23" s="71"/>
      <c r="TLW23" s="29"/>
      <c r="TLX23" s="71"/>
      <c r="TLY23" s="29"/>
      <c r="TLZ23" s="71"/>
      <c r="TMA23" s="29"/>
      <c r="TMB23" s="71"/>
      <c r="TMC23" s="29"/>
      <c r="TMD23" s="71"/>
      <c r="TME23" s="29"/>
      <c r="TMF23" s="71"/>
      <c r="TMG23" s="29"/>
      <c r="TMH23" s="71"/>
      <c r="TMI23" s="29"/>
      <c r="TMJ23" s="71"/>
      <c r="TMK23" s="29"/>
      <c r="TML23" s="71"/>
      <c r="TMM23" s="29"/>
      <c r="TMN23" s="71"/>
      <c r="TMO23" s="29"/>
      <c r="TMP23" s="71"/>
      <c r="TMQ23" s="29"/>
      <c r="TMR23" s="71"/>
      <c r="TMS23" s="29"/>
      <c r="TMT23" s="71"/>
      <c r="TMU23" s="29"/>
      <c r="TMV23" s="71"/>
      <c r="TMW23" s="29"/>
      <c r="TMX23" s="71"/>
      <c r="TMY23" s="29"/>
      <c r="TMZ23" s="71"/>
      <c r="TNA23" s="29"/>
      <c r="TNB23" s="71"/>
      <c r="TNC23" s="29"/>
      <c r="TND23" s="71"/>
      <c r="TNE23" s="29"/>
      <c r="TNF23" s="71"/>
      <c r="TNG23" s="29"/>
      <c r="TNH23" s="71"/>
      <c r="TNI23" s="29"/>
      <c r="TNJ23" s="71"/>
      <c r="TNK23" s="29"/>
      <c r="TNL23" s="71"/>
      <c r="TNM23" s="29"/>
      <c r="TNN23" s="71"/>
      <c r="TNO23" s="29"/>
      <c r="TNP23" s="71"/>
      <c r="TNQ23" s="29"/>
      <c r="TNR23" s="71"/>
      <c r="TNS23" s="29"/>
      <c r="TNT23" s="71"/>
      <c r="TNU23" s="29"/>
      <c r="TNV23" s="71"/>
      <c r="TNW23" s="29"/>
      <c r="TNX23" s="71"/>
      <c r="TNY23" s="29"/>
      <c r="TNZ23" s="71"/>
      <c r="TOA23" s="29"/>
      <c r="TOB23" s="71"/>
      <c r="TOC23" s="29"/>
      <c r="TOD23" s="71"/>
      <c r="TOE23" s="29"/>
      <c r="TOF23" s="71"/>
      <c r="TOG23" s="29"/>
      <c r="TOH23" s="71"/>
      <c r="TOI23" s="29"/>
      <c r="TOJ23" s="71"/>
      <c r="TOK23" s="29"/>
      <c r="TOL23" s="71"/>
      <c r="TOM23" s="29"/>
      <c r="TON23" s="71"/>
      <c r="TOO23" s="29"/>
      <c r="TOP23" s="71"/>
      <c r="TOQ23" s="29"/>
      <c r="TOR23" s="71"/>
      <c r="TOS23" s="29"/>
      <c r="TOT23" s="71"/>
      <c r="TOU23" s="29"/>
      <c r="TOV23" s="71"/>
      <c r="TOW23" s="29"/>
      <c r="TOX23" s="71"/>
      <c r="TOY23" s="29"/>
      <c r="TOZ23" s="71"/>
      <c r="TPA23" s="29"/>
      <c r="TPB23" s="71"/>
      <c r="TPC23" s="29"/>
      <c r="TPD23" s="71"/>
      <c r="TPE23" s="29"/>
      <c r="TPF23" s="71"/>
      <c r="TPG23" s="29"/>
      <c r="TPH23" s="71"/>
      <c r="TPI23" s="29"/>
      <c r="TPJ23" s="71"/>
      <c r="TPK23" s="29"/>
      <c r="TPL23" s="71"/>
      <c r="TPM23" s="29"/>
      <c r="TPN23" s="71"/>
      <c r="TPO23" s="29"/>
      <c r="TPP23" s="71"/>
      <c r="TPQ23" s="29"/>
      <c r="TPR23" s="71"/>
      <c r="TPS23" s="29"/>
      <c r="TPT23" s="71"/>
      <c r="TPU23" s="29"/>
      <c r="TPV23" s="71"/>
      <c r="TPW23" s="29"/>
      <c r="TPX23" s="71"/>
      <c r="TPY23" s="29"/>
      <c r="TPZ23" s="71"/>
      <c r="TQA23" s="29"/>
      <c r="TQB23" s="71"/>
      <c r="TQC23" s="29"/>
      <c r="TQD23" s="71"/>
      <c r="TQE23" s="29"/>
      <c r="TQF23" s="71"/>
      <c r="TQG23" s="29"/>
      <c r="TQH23" s="71"/>
      <c r="TQI23" s="29"/>
      <c r="TQJ23" s="71"/>
      <c r="TQK23" s="29"/>
      <c r="TQL23" s="71"/>
      <c r="TQM23" s="29"/>
      <c r="TQN23" s="71"/>
      <c r="TQO23" s="29"/>
      <c r="TQP23" s="71"/>
      <c r="TQQ23" s="29"/>
      <c r="TQR23" s="71"/>
      <c r="TQS23" s="29"/>
      <c r="TQT23" s="71"/>
      <c r="TQU23" s="29"/>
      <c r="TQV23" s="71"/>
      <c r="TQW23" s="29"/>
      <c r="TQX23" s="71"/>
      <c r="TQY23" s="29"/>
      <c r="TQZ23" s="71"/>
      <c r="TRA23" s="29"/>
      <c r="TRB23" s="71"/>
      <c r="TRC23" s="29"/>
      <c r="TRD23" s="71"/>
      <c r="TRE23" s="29"/>
      <c r="TRF23" s="71"/>
      <c r="TRG23" s="29"/>
      <c r="TRH23" s="71"/>
      <c r="TRI23" s="29"/>
      <c r="TRJ23" s="71"/>
      <c r="TRK23" s="29"/>
      <c r="TRL23" s="71"/>
      <c r="TRM23" s="29"/>
      <c r="TRN23" s="71"/>
      <c r="TRO23" s="29"/>
      <c r="TRP23" s="71"/>
      <c r="TRQ23" s="29"/>
      <c r="TRR23" s="71"/>
      <c r="TRS23" s="29"/>
      <c r="TRT23" s="71"/>
      <c r="TRU23" s="29"/>
      <c r="TRV23" s="71"/>
      <c r="TRW23" s="29"/>
      <c r="TRX23" s="71"/>
      <c r="TRY23" s="29"/>
      <c r="TRZ23" s="71"/>
      <c r="TSA23" s="29"/>
      <c r="TSB23" s="71"/>
      <c r="TSC23" s="29"/>
      <c r="TSD23" s="71"/>
      <c r="TSE23" s="29"/>
      <c r="TSF23" s="71"/>
      <c r="TSG23" s="29"/>
      <c r="TSH23" s="71"/>
      <c r="TSI23" s="29"/>
      <c r="TSJ23" s="71"/>
      <c r="TSK23" s="29"/>
      <c r="TSL23" s="71"/>
      <c r="TSM23" s="29"/>
      <c r="TSN23" s="71"/>
      <c r="TSO23" s="29"/>
      <c r="TSP23" s="71"/>
      <c r="TSQ23" s="29"/>
      <c r="TSR23" s="71"/>
      <c r="TSS23" s="29"/>
      <c r="TST23" s="71"/>
      <c r="TSU23" s="29"/>
      <c r="TSV23" s="71"/>
      <c r="TSW23" s="29"/>
      <c r="TSX23" s="71"/>
      <c r="TSY23" s="29"/>
      <c r="TSZ23" s="71"/>
      <c r="TTA23" s="29"/>
      <c r="TTB23" s="71"/>
      <c r="TTC23" s="29"/>
      <c r="TTD23" s="71"/>
      <c r="TTE23" s="29"/>
      <c r="TTF23" s="71"/>
      <c r="TTG23" s="29"/>
      <c r="TTH23" s="71"/>
      <c r="TTI23" s="29"/>
      <c r="TTJ23" s="71"/>
      <c r="TTK23" s="29"/>
      <c r="TTL23" s="71"/>
      <c r="TTM23" s="29"/>
      <c r="TTN23" s="71"/>
      <c r="TTO23" s="29"/>
      <c r="TTP23" s="71"/>
      <c r="TTQ23" s="29"/>
      <c r="TTR23" s="71"/>
      <c r="TTS23" s="29"/>
      <c r="TTT23" s="71"/>
      <c r="TTU23" s="29"/>
      <c r="TTV23" s="71"/>
      <c r="TTW23" s="29"/>
      <c r="TTX23" s="71"/>
      <c r="TTY23" s="29"/>
      <c r="TTZ23" s="71"/>
      <c r="TUA23" s="29"/>
      <c r="TUB23" s="71"/>
      <c r="TUC23" s="29"/>
      <c r="TUD23" s="71"/>
      <c r="TUE23" s="29"/>
      <c r="TUF23" s="71"/>
      <c r="TUG23" s="29"/>
      <c r="TUH23" s="71"/>
      <c r="TUI23" s="29"/>
      <c r="TUJ23" s="71"/>
      <c r="TUK23" s="29"/>
      <c r="TUL23" s="71"/>
      <c r="TUM23" s="29"/>
      <c r="TUN23" s="71"/>
      <c r="TUO23" s="29"/>
      <c r="TUP23" s="71"/>
      <c r="TUQ23" s="29"/>
      <c r="TUR23" s="71"/>
      <c r="TUS23" s="29"/>
      <c r="TUT23" s="71"/>
      <c r="TUU23" s="29"/>
      <c r="TUV23" s="71"/>
      <c r="TUW23" s="29"/>
      <c r="TUX23" s="71"/>
      <c r="TUY23" s="29"/>
      <c r="TUZ23" s="71"/>
      <c r="TVA23" s="29"/>
      <c r="TVB23" s="71"/>
      <c r="TVC23" s="29"/>
      <c r="TVD23" s="71"/>
      <c r="TVE23" s="29"/>
      <c r="TVF23" s="71"/>
      <c r="TVG23" s="29"/>
      <c r="TVH23" s="71"/>
      <c r="TVI23" s="29"/>
      <c r="TVJ23" s="71"/>
      <c r="TVK23" s="29"/>
      <c r="TVL23" s="71"/>
      <c r="TVM23" s="29"/>
      <c r="TVN23" s="71"/>
      <c r="TVO23" s="29"/>
      <c r="TVP23" s="71"/>
      <c r="TVQ23" s="29"/>
      <c r="TVR23" s="71"/>
      <c r="TVS23" s="29"/>
      <c r="TVT23" s="71"/>
      <c r="TVU23" s="29"/>
      <c r="TVV23" s="71"/>
      <c r="TVW23" s="29"/>
      <c r="TVX23" s="71"/>
      <c r="TVY23" s="29"/>
      <c r="TVZ23" s="71"/>
      <c r="TWA23" s="29"/>
      <c r="TWB23" s="71"/>
      <c r="TWC23" s="29"/>
      <c r="TWD23" s="71"/>
      <c r="TWE23" s="29"/>
      <c r="TWF23" s="71"/>
      <c r="TWG23" s="29"/>
      <c r="TWH23" s="71"/>
      <c r="TWI23" s="29"/>
      <c r="TWJ23" s="71"/>
      <c r="TWK23" s="29"/>
      <c r="TWL23" s="71"/>
      <c r="TWM23" s="29"/>
      <c r="TWN23" s="71"/>
      <c r="TWO23" s="29"/>
      <c r="TWP23" s="71"/>
      <c r="TWQ23" s="29"/>
      <c r="TWR23" s="71"/>
      <c r="TWS23" s="29"/>
      <c r="TWT23" s="71"/>
      <c r="TWU23" s="29"/>
      <c r="TWV23" s="71"/>
      <c r="TWW23" s="29"/>
      <c r="TWX23" s="71"/>
      <c r="TWY23" s="29"/>
      <c r="TWZ23" s="71"/>
      <c r="TXA23" s="29"/>
      <c r="TXB23" s="71"/>
      <c r="TXC23" s="29"/>
      <c r="TXD23" s="71"/>
      <c r="TXE23" s="29"/>
      <c r="TXF23" s="71"/>
      <c r="TXG23" s="29"/>
      <c r="TXH23" s="71"/>
      <c r="TXI23" s="29"/>
      <c r="TXJ23" s="71"/>
      <c r="TXK23" s="29"/>
      <c r="TXL23" s="71"/>
      <c r="TXM23" s="29"/>
      <c r="TXN23" s="71"/>
      <c r="TXO23" s="29"/>
      <c r="TXP23" s="71"/>
      <c r="TXQ23" s="29"/>
      <c r="TXR23" s="71"/>
      <c r="TXS23" s="29"/>
      <c r="TXT23" s="71"/>
      <c r="TXU23" s="29"/>
      <c r="TXV23" s="71"/>
      <c r="TXW23" s="29"/>
      <c r="TXX23" s="71"/>
      <c r="TXY23" s="29"/>
      <c r="TXZ23" s="71"/>
      <c r="TYA23" s="29"/>
      <c r="TYB23" s="71"/>
      <c r="TYC23" s="29"/>
      <c r="TYD23" s="71"/>
      <c r="TYE23" s="29"/>
      <c r="TYF23" s="71"/>
      <c r="TYG23" s="29"/>
      <c r="TYH23" s="71"/>
      <c r="TYI23" s="29"/>
      <c r="TYJ23" s="71"/>
      <c r="TYK23" s="29"/>
      <c r="TYL23" s="71"/>
      <c r="TYM23" s="29"/>
      <c r="TYN23" s="71"/>
      <c r="TYO23" s="29"/>
      <c r="TYP23" s="71"/>
      <c r="TYQ23" s="29"/>
      <c r="TYR23" s="71"/>
      <c r="TYS23" s="29"/>
      <c r="TYT23" s="71"/>
      <c r="TYU23" s="29"/>
      <c r="TYV23" s="71"/>
      <c r="TYW23" s="29"/>
      <c r="TYX23" s="71"/>
      <c r="TYY23" s="29"/>
      <c r="TYZ23" s="71"/>
      <c r="TZA23" s="29"/>
      <c r="TZB23" s="71"/>
      <c r="TZC23" s="29"/>
      <c r="TZD23" s="71"/>
      <c r="TZE23" s="29"/>
      <c r="TZF23" s="71"/>
      <c r="TZG23" s="29"/>
      <c r="TZH23" s="71"/>
      <c r="TZI23" s="29"/>
      <c r="TZJ23" s="71"/>
      <c r="TZK23" s="29"/>
      <c r="TZL23" s="71"/>
      <c r="TZM23" s="29"/>
      <c r="TZN23" s="71"/>
      <c r="TZO23" s="29"/>
      <c r="TZP23" s="71"/>
      <c r="TZQ23" s="29"/>
      <c r="TZR23" s="71"/>
      <c r="TZS23" s="29"/>
      <c r="TZT23" s="71"/>
      <c r="TZU23" s="29"/>
      <c r="TZV23" s="71"/>
      <c r="TZW23" s="29"/>
      <c r="TZX23" s="71"/>
      <c r="TZY23" s="29"/>
      <c r="TZZ23" s="71"/>
      <c r="UAA23" s="29"/>
      <c r="UAB23" s="71"/>
      <c r="UAC23" s="29"/>
      <c r="UAD23" s="71"/>
      <c r="UAE23" s="29"/>
      <c r="UAF23" s="71"/>
      <c r="UAG23" s="29"/>
      <c r="UAH23" s="71"/>
      <c r="UAI23" s="29"/>
      <c r="UAJ23" s="71"/>
      <c r="UAK23" s="29"/>
      <c r="UAL23" s="71"/>
      <c r="UAM23" s="29"/>
      <c r="UAN23" s="71"/>
      <c r="UAO23" s="29"/>
      <c r="UAP23" s="71"/>
      <c r="UAQ23" s="29"/>
      <c r="UAR23" s="71"/>
      <c r="UAS23" s="29"/>
      <c r="UAT23" s="71"/>
      <c r="UAU23" s="29"/>
      <c r="UAV23" s="71"/>
      <c r="UAW23" s="29"/>
      <c r="UAX23" s="71"/>
      <c r="UAY23" s="29"/>
      <c r="UAZ23" s="71"/>
      <c r="UBA23" s="29"/>
      <c r="UBB23" s="71"/>
      <c r="UBC23" s="29"/>
      <c r="UBD23" s="71"/>
      <c r="UBE23" s="29"/>
      <c r="UBF23" s="71"/>
      <c r="UBG23" s="29"/>
      <c r="UBH23" s="71"/>
      <c r="UBI23" s="29"/>
      <c r="UBJ23" s="71"/>
      <c r="UBK23" s="29"/>
      <c r="UBL23" s="71"/>
      <c r="UBM23" s="29"/>
      <c r="UBN23" s="71"/>
      <c r="UBO23" s="29"/>
      <c r="UBP23" s="71"/>
      <c r="UBQ23" s="29"/>
      <c r="UBR23" s="71"/>
      <c r="UBS23" s="29"/>
      <c r="UBT23" s="71"/>
      <c r="UBU23" s="29"/>
      <c r="UBV23" s="71"/>
      <c r="UBW23" s="29"/>
      <c r="UBX23" s="71"/>
      <c r="UBY23" s="29"/>
      <c r="UBZ23" s="71"/>
      <c r="UCA23" s="29"/>
      <c r="UCB23" s="71"/>
      <c r="UCC23" s="29"/>
      <c r="UCD23" s="71"/>
      <c r="UCE23" s="29"/>
      <c r="UCF23" s="71"/>
      <c r="UCG23" s="29"/>
      <c r="UCH23" s="71"/>
      <c r="UCI23" s="29"/>
      <c r="UCJ23" s="71"/>
      <c r="UCK23" s="29"/>
      <c r="UCL23" s="71"/>
      <c r="UCM23" s="29"/>
      <c r="UCN23" s="71"/>
      <c r="UCO23" s="29"/>
      <c r="UCP23" s="71"/>
      <c r="UCQ23" s="29"/>
      <c r="UCR23" s="71"/>
      <c r="UCS23" s="29"/>
      <c r="UCT23" s="71"/>
      <c r="UCU23" s="29"/>
      <c r="UCV23" s="71"/>
      <c r="UCW23" s="29"/>
      <c r="UCX23" s="71"/>
      <c r="UCY23" s="29"/>
      <c r="UCZ23" s="71"/>
      <c r="UDA23" s="29"/>
      <c r="UDB23" s="71"/>
      <c r="UDC23" s="29"/>
      <c r="UDD23" s="71"/>
      <c r="UDE23" s="29"/>
      <c r="UDF23" s="71"/>
      <c r="UDG23" s="29"/>
      <c r="UDH23" s="71"/>
      <c r="UDI23" s="29"/>
      <c r="UDJ23" s="71"/>
      <c r="UDK23" s="29"/>
      <c r="UDL23" s="71"/>
      <c r="UDM23" s="29"/>
      <c r="UDN23" s="71"/>
      <c r="UDO23" s="29"/>
      <c r="UDP23" s="71"/>
      <c r="UDQ23" s="29"/>
      <c r="UDR23" s="71"/>
      <c r="UDS23" s="29"/>
      <c r="UDT23" s="71"/>
      <c r="UDU23" s="29"/>
      <c r="UDV23" s="71"/>
      <c r="UDW23" s="29"/>
      <c r="UDX23" s="71"/>
      <c r="UDY23" s="29"/>
      <c r="UDZ23" s="71"/>
      <c r="UEA23" s="29"/>
      <c r="UEB23" s="71"/>
      <c r="UEC23" s="29"/>
      <c r="UED23" s="71"/>
      <c r="UEE23" s="29"/>
      <c r="UEF23" s="71"/>
      <c r="UEG23" s="29"/>
      <c r="UEH23" s="71"/>
      <c r="UEI23" s="29"/>
      <c r="UEJ23" s="71"/>
      <c r="UEK23" s="29"/>
      <c r="UEL23" s="71"/>
      <c r="UEM23" s="29"/>
      <c r="UEN23" s="71"/>
      <c r="UEO23" s="29"/>
      <c r="UEP23" s="71"/>
      <c r="UEQ23" s="29"/>
      <c r="UER23" s="71"/>
      <c r="UES23" s="29"/>
      <c r="UET23" s="71"/>
      <c r="UEU23" s="29"/>
      <c r="UEV23" s="71"/>
      <c r="UEW23" s="29"/>
      <c r="UEX23" s="71"/>
      <c r="UEY23" s="29"/>
      <c r="UEZ23" s="71"/>
      <c r="UFA23" s="29"/>
      <c r="UFB23" s="71"/>
      <c r="UFC23" s="29"/>
      <c r="UFD23" s="71"/>
      <c r="UFE23" s="29"/>
      <c r="UFF23" s="71"/>
      <c r="UFG23" s="29"/>
      <c r="UFH23" s="71"/>
      <c r="UFI23" s="29"/>
      <c r="UFJ23" s="71"/>
      <c r="UFK23" s="29"/>
      <c r="UFL23" s="71"/>
      <c r="UFM23" s="29"/>
      <c r="UFN23" s="71"/>
      <c r="UFO23" s="29"/>
      <c r="UFP23" s="71"/>
      <c r="UFQ23" s="29"/>
      <c r="UFR23" s="71"/>
      <c r="UFS23" s="29"/>
      <c r="UFT23" s="71"/>
      <c r="UFU23" s="29"/>
      <c r="UFV23" s="71"/>
      <c r="UFW23" s="29"/>
      <c r="UFX23" s="71"/>
      <c r="UFY23" s="29"/>
      <c r="UFZ23" s="71"/>
      <c r="UGA23" s="29"/>
      <c r="UGB23" s="71"/>
      <c r="UGC23" s="29"/>
      <c r="UGD23" s="71"/>
      <c r="UGE23" s="29"/>
      <c r="UGF23" s="71"/>
      <c r="UGG23" s="29"/>
      <c r="UGH23" s="71"/>
      <c r="UGI23" s="29"/>
      <c r="UGJ23" s="71"/>
      <c r="UGK23" s="29"/>
      <c r="UGL23" s="71"/>
      <c r="UGM23" s="29"/>
      <c r="UGN23" s="71"/>
      <c r="UGO23" s="29"/>
      <c r="UGP23" s="71"/>
      <c r="UGQ23" s="29"/>
      <c r="UGR23" s="71"/>
      <c r="UGS23" s="29"/>
      <c r="UGT23" s="71"/>
      <c r="UGU23" s="29"/>
      <c r="UGV23" s="71"/>
      <c r="UGW23" s="29"/>
      <c r="UGX23" s="71"/>
      <c r="UGY23" s="29"/>
      <c r="UGZ23" s="71"/>
      <c r="UHA23" s="29"/>
      <c r="UHB23" s="71"/>
      <c r="UHC23" s="29"/>
      <c r="UHD23" s="71"/>
      <c r="UHE23" s="29"/>
      <c r="UHF23" s="71"/>
      <c r="UHG23" s="29"/>
      <c r="UHH23" s="71"/>
      <c r="UHI23" s="29"/>
      <c r="UHJ23" s="71"/>
      <c r="UHK23" s="29"/>
      <c r="UHL23" s="71"/>
      <c r="UHM23" s="29"/>
      <c r="UHN23" s="71"/>
      <c r="UHO23" s="29"/>
      <c r="UHP23" s="71"/>
      <c r="UHQ23" s="29"/>
      <c r="UHR23" s="71"/>
      <c r="UHS23" s="29"/>
      <c r="UHT23" s="71"/>
      <c r="UHU23" s="29"/>
      <c r="UHV23" s="71"/>
      <c r="UHW23" s="29"/>
      <c r="UHX23" s="71"/>
      <c r="UHY23" s="29"/>
      <c r="UHZ23" s="71"/>
      <c r="UIA23" s="29"/>
      <c r="UIB23" s="71"/>
      <c r="UIC23" s="29"/>
      <c r="UID23" s="71"/>
      <c r="UIE23" s="29"/>
      <c r="UIF23" s="71"/>
      <c r="UIG23" s="29"/>
      <c r="UIH23" s="71"/>
      <c r="UII23" s="29"/>
      <c r="UIJ23" s="71"/>
      <c r="UIK23" s="29"/>
      <c r="UIL23" s="71"/>
      <c r="UIM23" s="29"/>
      <c r="UIN23" s="71"/>
      <c r="UIO23" s="29"/>
      <c r="UIP23" s="71"/>
      <c r="UIQ23" s="29"/>
      <c r="UIR23" s="71"/>
      <c r="UIS23" s="29"/>
      <c r="UIT23" s="71"/>
      <c r="UIU23" s="29"/>
      <c r="UIV23" s="71"/>
      <c r="UIW23" s="29"/>
      <c r="UIX23" s="71"/>
      <c r="UIY23" s="29"/>
      <c r="UIZ23" s="71"/>
      <c r="UJA23" s="29"/>
      <c r="UJB23" s="71"/>
      <c r="UJC23" s="29"/>
      <c r="UJD23" s="71"/>
      <c r="UJE23" s="29"/>
      <c r="UJF23" s="71"/>
      <c r="UJG23" s="29"/>
      <c r="UJH23" s="71"/>
      <c r="UJI23" s="29"/>
      <c r="UJJ23" s="71"/>
      <c r="UJK23" s="29"/>
      <c r="UJL23" s="71"/>
      <c r="UJM23" s="29"/>
      <c r="UJN23" s="71"/>
      <c r="UJO23" s="29"/>
      <c r="UJP23" s="71"/>
      <c r="UJQ23" s="29"/>
      <c r="UJR23" s="71"/>
      <c r="UJS23" s="29"/>
      <c r="UJT23" s="71"/>
      <c r="UJU23" s="29"/>
      <c r="UJV23" s="71"/>
      <c r="UJW23" s="29"/>
      <c r="UJX23" s="71"/>
      <c r="UJY23" s="29"/>
      <c r="UJZ23" s="71"/>
      <c r="UKA23" s="29"/>
      <c r="UKB23" s="71"/>
      <c r="UKC23" s="29"/>
      <c r="UKD23" s="71"/>
      <c r="UKE23" s="29"/>
      <c r="UKF23" s="71"/>
      <c r="UKG23" s="29"/>
      <c r="UKH23" s="71"/>
      <c r="UKI23" s="29"/>
      <c r="UKJ23" s="71"/>
      <c r="UKK23" s="29"/>
      <c r="UKL23" s="71"/>
      <c r="UKM23" s="29"/>
      <c r="UKN23" s="71"/>
      <c r="UKO23" s="29"/>
      <c r="UKP23" s="71"/>
      <c r="UKQ23" s="29"/>
      <c r="UKR23" s="71"/>
      <c r="UKS23" s="29"/>
      <c r="UKT23" s="71"/>
      <c r="UKU23" s="29"/>
      <c r="UKV23" s="71"/>
      <c r="UKW23" s="29"/>
      <c r="UKX23" s="71"/>
      <c r="UKY23" s="29"/>
      <c r="UKZ23" s="71"/>
      <c r="ULA23" s="29"/>
      <c r="ULB23" s="71"/>
      <c r="ULC23" s="29"/>
      <c r="ULD23" s="71"/>
      <c r="ULE23" s="29"/>
      <c r="ULF23" s="71"/>
      <c r="ULG23" s="29"/>
      <c r="ULH23" s="71"/>
      <c r="ULI23" s="29"/>
      <c r="ULJ23" s="71"/>
      <c r="ULK23" s="29"/>
      <c r="ULL23" s="71"/>
      <c r="ULM23" s="29"/>
      <c r="ULN23" s="71"/>
      <c r="ULO23" s="29"/>
      <c r="ULP23" s="71"/>
      <c r="ULQ23" s="29"/>
      <c r="ULR23" s="71"/>
      <c r="ULS23" s="29"/>
      <c r="ULT23" s="71"/>
      <c r="ULU23" s="29"/>
      <c r="ULV23" s="71"/>
      <c r="ULW23" s="29"/>
      <c r="ULX23" s="71"/>
      <c r="ULY23" s="29"/>
      <c r="ULZ23" s="71"/>
      <c r="UMA23" s="29"/>
      <c r="UMB23" s="71"/>
      <c r="UMC23" s="29"/>
      <c r="UMD23" s="71"/>
      <c r="UME23" s="29"/>
      <c r="UMF23" s="71"/>
      <c r="UMG23" s="29"/>
      <c r="UMH23" s="71"/>
      <c r="UMI23" s="29"/>
      <c r="UMJ23" s="71"/>
      <c r="UMK23" s="29"/>
      <c r="UML23" s="71"/>
      <c r="UMM23" s="29"/>
      <c r="UMN23" s="71"/>
      <c r="UMO23" s="29"/>
      <c r="UMP23" s="71"/>
      <c r="UMQ23" s="29"/>
      <c r="UMR23" s="71"/>
      <c r="UMS23" s="29"/>
      <c r="UMT23" s="71"/>
      <c r="UMU23" s="29"/>
      <c r="UMV23" s="71"/>
      <c r="UMW23" s="29"/>
      <c r="UMX23" s="71"/>
      <c r="UMY23" s="29"/>
      <c r="UMZ23" s="71"/>
      <c r="UNA23" s="29"/>
      <c r="UNB23" s="71"/>
      <c r="UNC23" s="29"/>
      <c r="UND23" s="71"/>
      <c r="UNE23" s="29"/>
      <c r="UNF23" s="71"/>
      <c r="UNG23" s="29"/>
      <c r="UNH23" s="71"/>
      <c r="UNI23" s="29"/>
      <c r="UNJ23" s="71"/>
      <c r="UNK23" s="29"/>
      <c r="UNL23" s="71"/>
      <c r="UNM23" s="29"/>
      <c r="UNN23" s="71"/>
      <c r="UNO23" s="29"/>
      <c r="UNP23" s="71"/>
      <c r="UNQ23" s="29"/>
      <c r="UNR23" s="71"/>
      <c r="UNS23" s="29"/>
      <c r="UNT23" s="71"/>
      <c r="UNU23" s="29"/>
      <c r="UNV23" s="71"/>
      <c r="UNW23" s="29"/>
      <c r="UNX23" s="71"/>
      <c r="UNY23" s="29"/>
      <c r="UNZ23" s="71"/>
      <c r="UOA23" s="29"/>
      <c r="UOB23" s="71"/>
      <c r="UOC23" s="29"/>
      <c r="UOD23" s="71"/>
      <c r="UOE23" s="29"/>
      <c r="UOF23" s="71"/>
      <c r="UOG23" s="29"/>
      <c r="UOH23" s="71"/>
      <c r="UOI23" s="29"/>
      <c r="UOJ23" s="71"/>
      <c r="UOK23" s="29"/>
      <c r="UOL23" s="71"/>
      <c r="UOM23" s="29"/>
      <c r="UON23" s="71"/>
      <c r="UOO23" s="29"/>
      <c r="UOP23" s="71"/>
      <c r="UOQ23" s="29"/>
      <c r="UOR23" s="71"/>
      <c r="UOS23" s="29"/>
      <c r="UOT23" s="71"/>
      <c r="UOU23" s="29"/>
      <c r="UOV23" s="71"/>
      <c r="UOW23" s="29"/>
      <c r="UOX23" s="71"/>
      <c r="UOY23" s="29"/>
      <c r="UOZ23" s="71"/>
      <c r="UPA23" s="29"/>
      <c r="UPB23" s="71"/>
      <c r="UPC23" s="29"/>
      <c r="UPD23" s="71"/>
      <c r="UPE23" s="29"/>
      <c r="UPF23" s="71"/>
      <c r="UPG23" s="29"/>
      <c r="UPH23" s="71"/>
      <c r="UPI23" s="29"/>
      <c r="UPJ23" s="71"/>
      <c r="UPK23" s="29"/>
      <c r="UPL23" s="71"/>
      <c r="UPM23" s="29"/>
      <c r="UPN23" s="71"/>
      <c r="UPO23" s="29"/>
      <c r="UPP23" s="71"/>
      <c r="UPQ23" s="29"/>
      <c r="UPR23" s="71"/>
      <c r="UPS23" s="29"/>
      <c r="UPT23" s="71"/>
      <c r="UPU23" s="29"/>
      <c r="UPV23" s="71"/>
      <c r="UPW23" s="29"/>
      <c r="UPX23" s="71"/>
      <c r="UPY23" s="29"/>
      <c r="UPZ23" s="71"/>
      <c r="UQA23" s="29"/>
      <c r="UQB23" s="71"/>
      <c r="UQC23" s="29"/>
      <c r="UQD23" s="71"/>
      <c r="UQE23" s="29"/>
      <c r="UQF23" s="71"/>
      <c r="UQG23" s="29"/>
      <c r="UQH23" s="71"/>
      <c r="UQI23" s="29"/>
      <c r="UQJ23" s="71"/>
      <c r="UQK23" s="29"/>
      <c r="UQL23" s="71"/>
      <c r="UQM23" s="29"/>
      <c r="UQN23" s="71"/>
      <c r="UQO23" s="29"/>
      <c r="UQP23" s="71"/>
      <c r="UQQ23" s="29"/>
      <c r="UQR23" s="71"/>
      <c r="UQS23" s="29"/>
      <c r="UQT23" s="71"/>
      <c r="UQU23" s="29"/>
      <c r="UQV23" s="71"/>
      <c r="UQW23" s="29"/>
      <c r="UQX23" s="71"/>
      <c r="UQY23" s="29"/>
      <c r="UQZ23" s="71"/>
      <c r="URA23" s="29"/>
      <c r="URB23" s="71"/>
      <c r="URC23" s="29"/>
      <c r="URD23" s="71"/>
      <c r="URE23" s="29"/>
      <c r="URF23" s="71"/>
      <c r="URG23" s="29"/>
      <c r="URH23" s="71"/>
      <c r="URI23" s="29"/>
      <c r="URJ23" s="71"/>
      <c r="URK23" s="29"/>
      <c r="URL23" s="71"/>
      <c r="URM23" s="29"/>
      <c r="URN23" s="71"/>
      <c r="URO23" s="29"/>
      <c r="URP23" s="71"/>
      <c r="URQ23" s="29"/>
      <c r="URR23" s="71"/>
      <c r="URS23" s="29"/>
      <c r="URT23" s="71"/>
      <c r="URU23" s="29"/>
      <c r="URV23" s="71"/>
      <c r="URW23" s="29"/>
      <c r="URX23" s="71"/>
      <c r="URY23" s="29"/>
      <c r="URZ23" s="71"/>
      <c r="USA23" s="29"/>
      <c r="USB23" s="71"/>
      <c r="USC23" s="29"/>
      <c r="USD23" s="71"/>
      <c r="USE23" s="29"/>
      <c r="USF23" s="71"/>
      <c r="USG23" s="29"/>
      <c r="USH23" s="71"/>
      <c r="USI23" s="29"/>
      <c r="USJ23" s="71"/>
      <c r="USK23" s="29"/>
      <c r="USL23" s="71"/>
      <c r="USM23" s="29"/>
      <c r="USN23" s="71"/>
      <c r="USO23" s="29"/>
      <c r="USP23" s="71"/>
      <c r="USQ23" s="29"/>
      <c r="USR23" s="71"/>
      <c r="USS23" s="29"/>
      <c r="UST23" s="71"/>
      <c r="USU23" s="29"/>
      <c r="USV23" s="71"/>
      <c r="USW23" s="29"/>
      <c r="USX23" s="71"/>
      <c r="USY23" s="29"/>
      <c r="USZ23" s="71"/>
      <c r="UTA23" s="29"/>
      <c r="UTB23" s="71"/>
      <c r="UTC23" s="29"/>
      <c r="UTD23" s="71"/>
      <c r="UTE23" s="29"/>
      <c r="UTF23" s="71"/>
      <c r="UTG23" s="29"/>
      <c r="UTH23" s="71"/>
      <c r="UTI23" s="29"/>
      <c r="UTJ23" s="71"/>
      <c r="UTK23" s="29"/>
      <c r="UTL23" s="71"/>
      <c r="UTM23" s="29"/>
      <c r="UTN23" s="71"/>
      <c r="UTO23" s="29"/>
      <c r="UTP23" s="71"/>
      <c r="UTQ23" s="29"/>
      <c r="UTR23" s="71"/>
      <c r="UTS23" s="29"/>
      <c r="UTT23" s="71"/>
      <c r="UTU23" s="29"/>
      <c r="UTV23" s="71"/>
      <c r="UTW23" s="29"/>
      <c r="UTX23" s="71"/>
      <c r="UTY23" s="29"/>
      <c r="UTZ23" s="71"/>
      <c r="UUA23" s="29"/>
      <c r="UUB23" s="71"/>
      <c r="UUC23" s="29"/>
      <c r="UUD23" s="71"/>
      <c r="UUE23" s="29"/>
      <c r="UUF23" s="71"/>
      <c r="UUG23" s="29"/>
      <c r="UUH23" s="71"/>
      <c r="UUI23" s="29"/>
      <c r="UUJ23" s="71"/>
      <c r="UUK23" s="29"/>
      <c r="UUL23" s="71"/>
      <c r="UUM23" s="29"/>
      <c r="UUN23" s="71"/>
      <c r="UUO23" s="29"/>
      <c r="UUP23" s="71"/>
      <c r="UUQ23" s="29"/>
      <c r="UUR23" s="71"/>
      <c r="UUS23" s="29"/>
      <c r="UUT23" s="71"/>
      <c r="UUU23" s="29"/>
      <c r="UUV23" s="71"/>
      <c r="UUW23" s="29"/>
      <c r="UUX23" s="71"/>
      <c r="UUY23" s="29"/>
      <c r="UUZ23" s="71"/>
      <c r="UVA23" s="29"/>
      <c r="UVB23" s="71"/>
      <c r="UVC23" s="29"/>
      <c r="UVD23" s="71"/>
      <c r="UVE23" s="29"/>
      <c r="UVF23" s="71"/>
      <c r="UVG23" s="29"/>
      <c r="UVH23" s="71"/>
      <c r="UVI23" s="29"/>
      <c r="UVJ23" s="71"/>
      <c r="UVK23" s="29"/>
      <c r="UVL23" s="71"/>
      <c r="UVM23" s="29"/>
      <c r="UVN23" s="71"/>
      <c r="UVO23" s="29"/>
      <c r="UVP23" s="71"/>
      <c r="UVQ23" s="29"/>
      <c r="UVR23" s="71"/>
      <c r="UVS23" s="29"/>
      <c r="UVT23" s="71"/>
      <c r="UVU23" s="29"/>
      <c r="UVV23" s="71"/>
      <c r="UVW23" s="29"/>
      <c r="UVX23" s="71"/>
      <c r="UVY23" s="29"/>
      <c r="UVZ23" s="71"/>
      <c r="UWA23" s="29"/>
      <c r="UWB23" s="71"/>
      <c r="UWC23" s="29"/>
      <c r="UWD23" s="71"/>
      <c r="UWE23" s="29"/>
      <c r="UWF23" s="71"/>
      <c r="UWG23" s="29"/>
      <c r="UWH23" s="71"/>
      <c r="UWI23" s="29"/>
      <c r="UWJ23" s="71"/>
      <c r="UWK23" s="29"/>
      <c r="UWL23" s="71"/>
      <c r="UWM23" s="29"/>
      <c r="UWN23" s="71"/>
      <c r="UWO23" s="29"/>
      <c r="UWP23" s="71"/>
      <c r="UWQ23" s="29"/>
      <c r="UWR23" s="71"/>
      <c r="UWS23" s="29"/>
      <c r="UWT23" s="71"/>
      <c r="UWU23" s="29"/>
      <c r="UWV23" s="71"/>
      <c r="UWW23" s="29"/>
      <c r="UWX23" s="71"/>
      <c r="UWY23" s="29"/>
      <c r="UWZ23" s="71"/>
      <c r="UXA23" s="29"/>
      <c r="UXB23" s="71"/>
      <c r="UXC23" s="29"/>
      <c r="UXD23" s="71"/>
      <c r="UXE23" s="29"/>
      <c r="UXF23" s="71"/>
      <c r="UXG23" s="29"/>
      <c r="UXH23" s="71"/>
      <c r="UXI23" s="29"/>
      <c r="UXJ23" s="71"/>
      <c r="UXK23" s="29"/>
      <c r="UXL23" s="71"/>
      <c r="UXM23" s="29"/>
      <c r="UXN23" s="71"/>
      <c r="UXO23" s="29"/>
      <c r="UXP23" s="71"/>
      <c r="UXQ23" s="29"/>
      <c r="UXR23" s="71"/>
      <c r="UXS23" s="29"/>
      <c r="UXT23" s="71"/>
      <c r="UXU23" s="29"/>
      <c r="UXV23" s="71"/>
      <c r="UXW23" s="29"/>
      <c r="UXX23" s="71"/>
      <c r="UXY23" s="29"/>
      <c r="UXZ23" s="71"/>
      <c r="UYA23" s="29"/>
      <c r="UYB23" s="71"/>
      <c r="UYC23" s="29"/>
      <c r="UYD23" s="71"/>
      <c r="UYE23" s="29"/>
      <c r="UYF23" s="71"/>
      <c r="UYG23" s="29"/>
      <c r="UYH23" s="71"/>
      <c r="UYI23" s="29"/>
      <c r="UYJ23" s="71"/>
      <c r="UYK23" s="29"/>
      <c r="UYL23" s="71"/>
      <c r="UYM23" s="29"/>
      <c r="UYN23" s="71"/>
      <c r="UYO23" s="29"/>
      <c r="UYP23" s="71"/>
      <c r="UYQ23" s="29"/>
      <c r="UYR23" s="71"/>
      <c r="UYS23" s="29"/>
      <c r="UYT23" s="71"/>
      <c r="UYU23" s="29"/>
      <c r="UYV23" s="71"/>
      <c r="UYW23" s="29"/>
      <c r="UYX23" s="71"/>
      <c r="UYY23" s="29"/>
      <c r="UYZ23" s="71"/>
      <c r="UZA23" s="29"/>
      <c r="UZB23" s="71"/>
      <c r="UZC23" s="29"/>
      <c r="UZD23" s="71"/>
      <c r="UZE23" s="29"/>
      <c r="UZF23" s="71"/>
      <c r="UZG23" s="29"/>
      <c r="UZH23" s="71"/>
      <c r="UZI23" s="29"/>
      <c r="UZJ23" s="71"/>
      <c r="UZK23" s="29"/>
      <c r="UZL23" s="71"/>
      <c r="UZM23" s="29"/>
      <c r="UZN23" s="71"/>
      <c r="UZO23" s="29"/>
      <c r="UZP23" s="71"/>
      <c r="UZQ23" s="29"/>
      <c r="UZR23" s="71"/>
      <c r="UZS23" s="29"/>
      <c r="UZT23" s="71"/>
      <c r="UZU23" s="29"/>
      <c r="UZV23" s="71"/>
      <c r="UZW23" s="29"/>
      <c r="UZX23" s="71"/>
      <c r="UZY23" s="29"/>
      <c r="UZZ23" s="71"/>
      <c r="VAA23" s="29"/>
      <c r="VAB23" s="71"/>
      <c r="VAC23" s="29"/>
      <c r="VAD23" s="71"/>
      <c r="VAE23" s="29"/>
      <c r="VAF23" s="71"/>
      <c r="VAG23" s="29"/>
      <c r="VAH23" s="71"/>
      <c r="VAI23" s="29"/>
      <c r="VAJ23" s="71"/>
      <c r="VAK23" s="29"/>
      <c r="VAL23" s="71"/>
      <c r="VAM23" s="29"/>
      <c r="VAN23" s="71"/>
      <c r="VAO23" s="29"/>
      <c r="VAP23" s="71"/>
      <c r="VAQ23" s="29"/>
      <c r="VAR23" s="71"/>
      <c r="VAS23" s="29"/>
      <c r="VAT23" s="71"/>
      <c r="VAU23" s="29"/>
      <c r="VAV23" s="71"/>
      <c r="VAW23" s="29"/>
      <c r="VAX23" s="71"/>
      <c r="VAY23" s="29"/>
      <c r="VAZ23" s="71"/>
      <c r="VBA23" s="29"/>
      <c r="VBB23" s="71"/>
      <c r="VBC23" s="29"/>
      <c r="VBD23" s="71"/>
      <c r="VBE23" s="29"/>
      <c r="VBF23" s="71"/>
      <c r="VBG23" s="29"/>
      <c r="VBH23" s="71"/>
      <c r="VBI23" s="29"/>
      <c r="VBJ23" s="71"/>
      <c r="VBK23" s="29"/>
      <c r="VBL23" s="71"/>
      <c r="VBM23" s="29"/>
      <c r="VBN23" s="71"/>
      <c r="VBO23" s="29"/>
      <c r="VBP23" s="71"/>
      <c r="VBQ23" s="29"/>
      <c r="VBR23" s="71"/>
      <c r="VBS23" s="29"/>
      <c r="VBT23" s="71"/>
      <c r="VBU23" s="29"/>
      <c r="VBV23" s="71"/>
      <c r="VBW23" s="29"/>
      <c r="VBX23" s="71"/>
      <c r="VBY23" s="29"/>
      <c r="VBZ23" s="71"/>
      <c r="VCA23" s="29"/>
      <c r="VCB23" s="71"/>
      <c r="VCC23" s="29"/>
      <c r="VCD23" s="71"/>
      <c r="VCE23" s="29"/>
      <c r="VCF23" s="71"/>
      <c r="VCG23" s="29"/>
      <c r="VCH23" s="71"/>
      <c r="VCI23" s="29"/>
      <c r="VCJ23" s="71"/>
      <c r="VCK23" s="29"/>
      <c r="VCL23" s="71"/>
      <c r="VCM23" s="29"/>
      <c r="VCN23" s="71"/>
      <c r="VCO23" s="29"/>
      <c r="VCP23" s="71"/>
      <c r="VCQ23" s="29"/>
      <c r="VCR23" s="71"/>
      <c r="VCS23" s="29"/>
      <c r="VCT23" s="71"/>
      <c r="VCU23" s="29"/>
      <c r="VCV23" s="71"/>
      <c r="VCW23" s="29"/>
      <c r="VCX23" s="71"/>
      <c r="VCY23" s="29"/>
      <c r="VCZ23" s="71"/>
      <c r="VDA23" s="29"/>
      <c r="VDB23" s="71"/>
      <c r="VDC23" s="29"/>
      <c r="VDD23" s="71"/>
      <c r="VDE23" s="29"/>
      <c r="VDF23" s="71"/>
      <c r="VDG23" s="29"/>
      <c r="VDH23" s="71"/>
      <c r="VDI23" s="29"/>
      <c r="VDJ23" s="71"/>
      <c r="VDK23" s="29"/>
      <c r="VDL23" s="71"/>
      <c r="VDM23" s="29"/>
      <c r="VDN23" s="71"/>
      <c r="VDO23" s="29"/>
      <c r="VDP23" s="71"/>
      <c r="VDQ23" s="29"/>
      <c r="VDR23" s="71"/>
      <c r="VDS23" s="29"/>
      <c r="VDT23" s="71"/>
      <c r="VDU23" s="29"/>
      <c r="VDV23" s="71"/>
      <c r="VDW23" s="29"/>
      <c r="VDX23" s="71"/>
      <c r="VDY23" s="29"/>
      <c r="VDZ23" s="71"/>
      <c r="VEA23" s="29"/>
      <c r="VEB23" s="71"/>
      <c r="VEC23" s="29"/>
      <c r="VED23" s="71"/>
      <c r="VEE23" s="29"/>
      <c r="VEF23" s="71"/>
      <c r="VEG23" s="29"/>
      <c r="VEH23" s="71"/>
      <c r="VEI23" s="29"/>
      <c r="VEJ23" s="71"/>
      <c r="VEK23" s="29"/>
      <c r="VEL23" s="71"/>
      <c r="VEM23" s="29"/>
      <c r="VEN23" s="71"/>
      <c r="VEO23" s="29"/>
      <c r="VEP23" s="71"/>
      <c r="VEQ23" s="29"/>
      <c r="VER23" s="71"/>
      <c r="VES23" s="29"/>
      <c r="VET23" s="71"/>
      <c r="VEU23" s="29"/>
      <c r="VEV23" s="71"/>
      <c r="VEW23" s="29"/>
      <c r="VEX23" s="71"/>
      <c r="VEY23" s="29"/>
      <c r="VEZ23" s="71"/>
      <c r="VFA23" s="29"/>
      <c r="VFB23" s="71"/>
      <c r="VFC23" s="29"/>
      <c r="VFD23" s="71"/>
      <c r="VFE23" s="29"/>
      <c r="VFF23" s="71"/>
      <c r="VFG23" s="29"/>
      <c r="VFH23" s="71"/>
      <c r="VFI23" s="29"/>
      <c r="VFJ23" s="71"/>
      <c r="VFK23" s="29"/>
      <c r="VFL23" s="71"/>
      <c r="VFM23" s="29"/>
      <c r="VFN23" s="71"/>
      <c r="VFO23" s="29"/>
      <c r="VFP23" s="71"/>
      <c r="VFQ23" s="29"/>
      <c r="VFR23" s="71"/>
      <c r="VFS23" s="29"/>
      <c r="VFT23" s="71"/>
      <c r="VFU23" s="29"/>
      <c r="VFV23" s="71"/>
      <c r="VFW23" s="29"/>
      <c r="VFX23" s="71"/>
      <c r="VFY23" s="29"/>
      <c r="VFZ23" s="71"/>
      <c r="VGA23" s="29"/>
      <c r="VGB23" s="71"/>
      <c r="VGC23" s="29"/>
      <c r="VGD23" s="71"/>
      <c r="VGE23" s="29"/>
      <c r="VGF23" s="71"/>
      <c r="VGG23" s="29"/>
      <c r="VGH23" s="71"/>
      <c r="VGI23" s="29"/>
      <c r="VGJ23" s="71"/>
      <c r="VGK23" s="29"/>
      <c r="VGL23" s="71"/>
      <c r="VGM23" s="29"/>
      <c r="VGN23" s="71"/>
      <c r="VGO23" s="29"/>
      <c r="VGP23" s="71"/>
      <c r="VGQ23" s="29"/>
      <c r="VGR23" s="71"/>
      <c r="VGS23" s="29"/>
      <c r="VGT23" s="71"/>
      <c r="VGU23" s="29"/>
      <c r="VGV23" s="71"/>
      <c r="VGW23" s="29"/>
      <c r="VGX23" s="71"/>
      <c r="VGY23" s="29"/>
      <c r="VGZ23" s="71"/>
      <c r="VHA23" s="29"/>
      <c r="VHB23" s="71"/>
      <c r="VHC23" s="29"/>
      <c r="VHD23" s="71"/>
      <c r="VHE23" s="29"/>
      <c r="VHF23" s="71"/>
      <c r="VHG23" s="29"/>
      <c r="VHH23" s="71"/>
      <c r="VHI23" s="29"/>
      <c r="VHJ23" s="71"/>
      <c r="VHK23" s="29"/>
      <c r="VHL23" s="71"/>
      <c r="VHM23" s="29"/>
      <c r="VHN23" s="71"/>
      <c r="VHO23" s="29"/>
      <c r="VHP23" s="71"/>
      <c r="VHQ23" s="29"/>
      <c r="VHR23" s="71"/>
      <c r="VHS23" s="29"/>
      <c r="VHT23" s="71"/>
      <c r="VHU23" s="29"/>
      <c r="VHV23" s="71"/>
      <c r="VHW23" s="29"/>
      <c r="VHX23" s="71"/>
      <c r="VHY23" s="29"/>
      <c r="VHZ23" s="71"/>
      <c r="VIA23" s="29"/>
      <c r="VIB23" s="71"/>
      <c r="VIC23" s="29"/>
      <c r="VID23" s="71"/>
      <c r="VIE23" s="29"/>
      <c r="VIF23" s="71"/>
      <c r="VIG23" s="29"/>
      <c r="VIH23" s="71"/>
      <c r="VII23" s="29"/>
      <c r="VIJ23" s="71"/>
      <c r="VIK23" s="29"/>
      <c r="VIL23" s="71"/>
      <c r="VIM23" s="29"/>
      <c r="VIN23" s="71"/>
      <c r="VIO23" s="29"/>
      <c r="VIP23" s="71"/>
      <c r="VIQ23" s="29"/>
      <c r="VIR23" s="71"/>
      <c r="VIS23" s="29"/>
      <c r="VIT23" s="71"/>
      <c r="VIU23" s="29"/>
      <c r="VIV23" s="71"/>
      <c r="VIW23" s="29"/>
      <c r="VIX23" s="71"/>
      <c r="VIY23" s="29"/>
      <c r="VIZ23" s="71"/>
      <c r="VJA23" s="29"/>
      <c r="VJB23" s="71"/>
      <c r="VJC23" s="29"/>
      <c r="VJD23" s="71"/>
      <c r="VJE23" s="29"/>
      <c r="VJF23" s="71"/>
      <c r="VJG23" s="29"/>
      <c r="VJH23" s="71"/>
      <c r="VJI23" s="29"/>
      <c r="VJJ23" s="71"/>
      <c r="VJK23" s="29"/>
      <c r="VJL23" s="71"/>
      <c r="VJM23" s="29"/>
      <c r="VJN23" s="71"/>
      <c r="VJO23" s="29"/>
      <c r="VJP23" s="71"/>
      <c r="VJQ23" s="29"/>
      <c r="VJR23" s="71"/>
      <c r="VJS23" s="29"/>
      <c r="VJT23" s="71"/>
      <c r="VJU23" s="29"/>
      <c r="VJV23" s="71"/>
      <c r="VJW23" s="29"/>
      <c r="VJX23" s="71"/>
      <c r="VJY23" s="29"/>
      <c r="VJZ23" s="71"/>
      <c r="VKA23" s="29"/>
      <c r="VKB23" s="71"/>
      <c r="VKC23" s="29"/>
      <c r="VKD23" s="71"/>
      <c r="VKE23" s="29"/>
      <c r="VKF23" s="71"/>
      <c r="VKG23" s="29"/>
      <c r="VKH23" s="71"/>
      <c r="VKI23" s="29"/>
      <c r="VKJ23" s="71"/>
      <c r="VKK23" s="29"/>
      <c r="VKL23" s="71"/>
      <c r="VKM23" s="29"/>
      <c r="VKN23" s="71"/>
      <c r="VKO23" s="29"/>
      <c r="VKP23" s="71"/>
      <c r="VKQ23" s="29"/>
      <c r="VKR23" s="71"/>
      <c r="VKS23" s="29"/>
      <c r="VKT23" s="71"/>
      <c r="VKU23" s="29"/>
      <c r="VKV23" s="71"/>
      <c r="VKW23" s="29"/>
      <c r="VKX23" s="71"/>
      <c r="VKY23" s="29"/>
      <c r="VKZ23" s="71"/>
      <c r="VLA23" s="29"/>
      <c r="VLB23" s="71"/>
      <c r="VLC23" s="29"/>
      <c r="VLD23" s="71"/>
      <c r="VLE23" s="29"/>
      <c r="VLF23" s="71"/>
      <c r="VLG23" s="29"/>
      <c r="VLH23" s="71"/>
      <c r="VLI23" s="29"/>
      <c r="VLJ23" s="71"/>
      <c r="VLK23" s="29"/>
      <c r="VLL23" s="71"/>
      <c r="VLM23" s="29"/>
      <c r="VLN23" s="71"/>
      <c r="VLO23" s="29"/>
      <c r="VLP23" s="71"/>
      <c r="VLQ23" s="29"/>
      <c r="VLR23" s="71"/>
      <c r="VLS23" s="29"/>
      <c r="VLT23" s="71"/>
      <c r="VLU23" s="29"/>
      <c r="VLV23" s="71"/>
      <c r="VLW23" s="29"/>
      <c r="VLX23" s="71"/>
      <c r="VLY23" s="29"/>
      <c r="VLZ23" s="71"/>
      <c r="VMA23" s="29"/>
      <c r="VMB23" s="71"/>
      <c r="VMC23" s="29"/>
      <c r="VMD23" s="71"/>
      <c r="VME23" s="29"/>
      <c r="VMF23" s="71"/>
      <c r="VMG23" s="29"/>
      <c r="VMH23" s="71"/>
      <c r="VMI23" s="29"/>
      <c r="VMJ23" s="71"/>
      <c r="VMK23" s="29"/>
      <c r="VML23" s="71"/>
      <c r="VMM23" s="29"/>
      <c r="VMN23" s="71"/>
      <c r="VMO23" s="29"/>
      <c r="VMP23" s="71"/>
      <c r="VMQ23" s="29"/>
      <c r="VMR23" s="71"/>
      <c r="VMS23" s="29"/>
      <c r="VMT23" s="71"/>
      <c r="VMU23" s="29"/>
      <c r="VMV23" s="71"/>
      <c r="VMW23" s="29"/>
      <c r="VMX23" s="71"/>
      <c r="VMY23" s="29"/>
      <c r="VMZ23" s="71"/>
      <c r="VNA23" s="29"/>
      <c r="VNB23" s="71"/>
      <c r="VNC23" s="29"/>
      <c r="VND23" s="71"/>
      <c r="VNE23" s="29"/>
      <c r="VNF23" s="71"/>
      <c r="VNG23" s="29"/>
      <c r="VNH23" s="71"/>
      <c r="VNI23" s="29"/>
      <c r="VNJ23" s="71"/>
      <c r="VNK23" s="29"/>
      <c r="VNL23" s="71"/>
      <c r="VNM23" s="29"/>
      <c r="VNN23" s="71"/>
      <c r="VNO23" s="29"/>
      <c r="VNP23" s="71"/>
      <c r="VNQ23" s="29"/>
      <c r="VNR23" s="71"/>
      <c r="VNS23" s="29"/>
      <c r="VNT23" s="71"/>
      <c r="VNU23" s="29"/>
      <c r="VNV23" s="71"/>
      <c r="VNW23" s="29"/>
      <c r="VNX23" s="71"/>
      <c r="VNY23" s="29"/>
      <c r="VNZ23" s="71"/>
      <c r="VOA23" s="29"/>
      <c r="VOB23" s="71"/>
      <c r="VOC23" s="29"/>
      <c r="VOD23" s="71"/>
      <c r="VOE23" s="29"/>
      <c r="VOF23" s="71"/>
      <c r="VOG23" s="29"/>
      <c r="VOH23" s="71"/>
      <c r="VOI23" s="29"/>
      <c r="VOJ23" s="71"/>
      <c r="VOK23" s="29"/>
      <c r="VOL23" s="71"/>
      <c r="VOM23" s="29"/>
      <c r="VON23" s="71"/>
      <c r="VOO23" s="29"/>
      <c r="VOP23" s="71"/>
      <c r="VOQ23" s="29"/>
      <c r="VOR23" s="71"/>
      <c r="VOS23" s="29"/>
      <c r="VOT23" s="71"/>
      <c r="VOU23" s="29"/>
      <c r="VOV23" s="71"/>
      <c r="VOW23" s="29"/>
      <c r="VOX23" s="71"/>
      <c r="VOY23" s="29"/>
      <c r="VOZ23" s="71"/>
      <c r="VPA23" s="29"/>
      <c r="VPB23" s="71"/>
      <c r="VPC23" s="29"/>
      <c r="VPD23" s="71"/>
      <c r="VPE23" s="29"/>
      <c r="VPF23" s="71"/>
      <c r="VPG23" s="29"/>
      <c r="VPH23" s="71"/>
      <c r="VPI23" s="29"/>
      <c r="VPJ23" s="71"/>
      <c r="VPK23" s="29"/>
      <c r="VPL23" s="71"/>
      <c r="VPM23" s="29"/>
      <c r="VPN23" s="71"/>
      <c r="VPO23" s="29"/>
      <c r="VPP23" s="71"/>
      <c r="VPQ23" s="29"/>
      <c r="VPR23" s="71"/>
      <c r="VPS23" s="29"/>
      <c r="VPT23" s="71"/>
      <c r="VPU23" s="29"/>
      <c r="VPV23" s="71"/>
      <c r="VPW23" s="29"/>
      <c r="VPX23" s="71"/>
      <c r="VPY23" s="29"/>
      <c r="VPZ23" s="71"/>
      <c r="VQA23" s="29"/>
      <c r="VQB23" s="71"/>
      <c r="VQC23" s="29"/>
      <c r="VQD23" s="71"/>
      <c r="VQE23" s="29"/>
      <c r="VQF23" s="71"/>
      <c r="VQG23" s="29"/>
      <c r="VQH23" s="71"/>
      <c r="VQI23" s="29"/>
      <c r="VQJ23" s="71"/>
      <c r="VQK23" s="29"/>
      <c r="VQL23" s="71"/>
      <c r="VQM23" s="29"/>
      <c r="VQN23" s="71"/>
      <c r="VQO23" s="29"/>
      <c r="VQP23" s="71"/>
      <c r="VQQ23" s="29"/>
      <c r="VQR23" s="71"/>
      <c r="VQS23" s="29"/>
      <c r="VQT23" s="71"/>
      <c r="VQU23" s="29"/>
      <c r="VQV23" s="71"/>
      <c r="VQW23" s="29"/>
      <c r="VQX23" s="71"/>
      <c r="VQY23" s="29"/>
      <c r="VQZ23" s="71"/>
      <c r="VRA23" s="29"/>
      <c r="VRB23" s="71"/>
      <c r="VRC23" s="29"/>
      <c r="VRD23" s="71"/>
      <c r="VRE23" s="29"/>
      <c r="VRF23" s="71"/>
      <c r="VRG23" s="29"/>
      <c r="VRH23" s="71"/>
      <c r="VRI23" s="29"/>
      <c r="VRJ23" s="71"/>
      <c r="VRK23" s="29"/>
      <c r="VRL23" s="71"/>
      <c r="VRM23" s="29"/>
      <c r="VRN23" s="71"/>
      <c r="VRO23" s="29"/>
      <c r="VRP23" s="71"/>
      <c r="VRQ23" s="29"/>
      <c r="VRR23" s="71"/>
      <c r="VRS23" s="29"/>
      <c r="VRT23" s="71"/>
      <c r="VRU23" s="29"/>
      <c r="VRV23" s="71"/>
      <c r="VRW23" s="29"/>
      <c r="VRX23" s="71"/>
      <c r="VRY23" s="29"/>
      <c r="VRZ23" s="71"/>
      <c r="VSA23" s="29"/>
      <c r="VSB23" s="71"/>
      <c r="VSC23" s="29"/>
      <c r="VSD23" s="71"/>
      <c r="VSE23" s="29"/>
      <c r="VSF23" s="71"/>
      <c r="VSG23" s="29"/>
      <c r="VSH23" s="71"/>
      <c r="VSI23" s="29"/>
      <c r="VSJ23" s="71"/>
      <c r="VSK23" s="29"/>
      <c r="VSL23" s="71"/>
      <c r="VSM23" s="29"/>
      <c r="VSN23" s="71"/>
      <c r="VSO23" s="29"/>
      <c r="VSP23" s="71"/>
      <c r="VSQ23" s="29"/>
      <c r="VSR23" s="71"/>
      <c r="VSS23" s="29"/>
      <c r="VST23" s="71"/>
      <c r="VSU23" s="29"/>
      <c r="VSV23" s="71"/>
      <c r="VSW23" s="29"/>
      <c r="VSX23" s="71"/>
      <c r="VSY23" s="29"/>
      <c r="VSZ23" s="71"/>
      <c r="VTA23" s="29"/>
      <c r="VTB23" s="71"/>
      <c r="VTC23" s="29"/>
      <c r="VTD23" s="71"/>
      <c r="VTE23" s="29"/>
      <c r="VTF23" s="71"/>
      <c r="VTG23" s="29"/>
      <c r="VTH23" s="71"/>
      <c r="VTI23" s="29"/>
      <c r="VTJ23" s="71"/>
      <c r="VTK23" s="29"/>
      <c r="VTL23" s="71"/>
      <c r="VTM23" s="29"/>
      <c r="VTN23" s="71"/>
      <c r="VTO23" s="29"/>
      <c r="VTP23" s="71"/>
      <c r="VTQ23" s="29"/>
      <c r="VTR23" s="71"/>
      <c r="VTS23" s="29"/>
      <c r="VTT23" s="71"/>
      <c r="VTU23" s="29"/>
      <c r="VTV23" s="71"/>
      <c r="VTW23" s="29"/>
      <c r="VTX23" s="71"/>
      <c r="VTY23" s="29"/>
      <c r="VTZ23" s="71"/>
      <c r="VUA23" s="29"/>
      <c r="VUB23" s="71"/>
      <c r="VUC23" s="29"/>
      <c r="VUD23" s="71"/>
      <c r="VUE23" s="29"/>
      <c r="VUF23" s="71"/>
      <c r="VUG23" s="29"/>
      <c r="VUH23" s="71"/>
      <c r="VUI23" s="29"/>
      <c r="VUJ23" s="71"/>
      <c r="VUK23" s="29"/>
      <c r="VUL23" s="71"/>
      <c r="VUM23" s="29"/>
      <c r="VUN23" s="71"/>
      <c r="VUO23" s="29"/>
      <c r="VUP23" s="71"/>
      <c r="VUQ23" s="29"/>
      <c r="VUR23" s="71"/>
      <c r="VUS23" s="29"/>
      <c r="VUT23" s="71"/>
      <c r="VUU23" s="29"/>
      <c r="VUV23" s="71"/>
      <c r="VUW23" s="29"/>
      <c r="VUX23" s="71"/>
      <c r="VUY23" s="29"/>
      <c r="VUZ23" s="71"/>
      <c r="VVA23" s="29"/>
      <c r="VVB23" s="71"/>
      <c r="VVC23" s="29"/>
      <c r="VVD23" s="71"/>
      <c r="VVE23" s="29"/>
      <c r="VVF23" s="71"/>
      <c r="VVG23" s="29"/>
      <c r="VVH23" s="71"/>
      <c r="VVI23" s="29"/>
      <c r="VVJ23" s="71"/>
      <c r="VVK23" s="29"/>
      <c r="VVL23" s="71"/>
      <c r="VVM23" s="29"/>
      <c r="VVN23" s="71"/>
      <c r="VVO23" s="29"/>
      <c r="VVP23" s="71"/>
      <c r="VVQ23" s="29"/>
      <c r="VVR23" s="71"/>
      <c r="VVS23" s="29"/>
      <c r="VVT23" s="71"/>
      <c r="VVU23" s="29"/>
      <c r="VVV23" s="71"/>
      <c r="VVW23" s="29"/>
      <c r="VVX23" s="71"/>
      <c r="VVY23" s="29"/>
      <c r="VVZ23" s="71"/>
      <c r="VWA23" s="29"/>
      <c r="VWB23" s="71"/>
      <c r="VWC23" s="29"/>
      <c r="VWD23" s="71"/>
      <c r="VWE23" s="29"/>
      <c r="VWF23" s="71"/>
      <c r="VWG23" s="29"/>
      <c r="VWH23" s="71"/>
      <c r="VWI23" s="29"/>
      <c r="VWJ23" s="71"/>
      <c r="VWK23" s="29"/>
      <c r="VWL23" s="71"/>
      <c r="VWM23" s="29"/>
      <c r="VWN23" s="71"/>
      <c r="VWO23" s="29"/>
      <c r="VWP23" s="71"/>
      <c r="VWQ23" s="29"/>
      <c r="VWR23" s="71"/>
      <c r="VWS23" s="29"/>
      <c r="VWT23" s="71"/>
      <c r="VWU23" s="29"/>
      <c r="VWV23" s="71"/>
      <c r="VWW23" s="29"/>
      <c r="VWX23" s="71"/>
      <c r="VWY23" s="29"/>
      <c r="VWZ23" s="71"/>
      <c r="VXA23" s="29"/>
      <c r="VXB23" s="71"/>
      <c r="VXC23" s="29"/>
      <c r="VXD23" s="71"/>
      <c r="VXE23" s="29"/>
      <c r="VXF23" s="71"/>
      <c r="VXG23" s="29"/>
      <c r="VXH23" s="71"/>
      <c r="VXI23" s="29"/>
      <c r="VXJ23" s="71"/>
      <c r="VXK23" s="29"/>
      <c r="VXL23" s="71"/>
      <c r="VXM23" s="29"/>
      <c r="VXN23" s="71"/>
      <c r="VXO23" s="29"/>
      <c r="VXP23" s="71"/>
      <c r="VXQ23" s="29"/>
      <c r="VXR23" s="71"/>
      <c r="VXS23" s="29"/>
      <c r="VXT23" s="71"/>
      <c r="VXU23" s="29"/>
      <c r="VXV23" s="71"/>
      <c r="VXW23" s="29"/>
      <c r="VXX23" s="71"/>
      <c r="VXY23" s="29"/>
      <c r="VXZ23" s="71"/>
      <c r="VYA23" s="29"/>
      <c r="VYB23" s="71"/>
      <c r="VYC23" s="29"/>
      <c r="VYD23" s="71"/>
      <c r="VYE23" s="29"/>
      <c r="VYF23" s="71"/>
      <c r="VYG23" s="29"/>
      <c r="VYH23" s="71"/>
      <c r="VYI23" s="29"/>
      <c r="VYJ23" s="71"/>
      <c r="VYK23" s="29"/>
      <c r="VYL23" s="71"/>
      <c r="VYM23" s="29"/>
      <c r="VYN23" s="71"/>
      <c r="VYO23" s="29"/>
      <c r="VYP23" s="71"/>
      <c r="VYQ23" s="29"/>
      <c r="VYR23" s="71"/>
      <c r="VYS23" s="29"/>
      <c r="VYT23" s="71"/>
      <c r="VYU23" s="29"/>
      <c r="VYV23" s="71"/>
      <c r="VYW23" s="29"/>
      <c r="VYX23" s="71"/>
      <c r="VYY23" s="29"/>
      <c r="VYZ23" s="71"/>
      <c r="VZA23" s="29"/>
      <c r="VZB23" s="71"/>
      <c r="VZC23" s="29"/>
      <c r="VZD23" s="71"/>
      <c r="VZE23" s="29"/>
      <c r="VZF23" s="71"/>
      <c r="VZG23" s="29"/>
      <c r="VZH23" s="71"/>
      <c r="VZI23" s="29"/>
      <c r="VZJ23" s="71"/>
      <c r="VZK23" s="29"/>
      <c r="VZL23" s="71"/>
      <c r="VZM23" s="29"/>
      <c r="VZN23" s="71"/>
      <c r="VZO23" s="29"/>
      <c r="VZP23" s="71"/>
      <c r="VZQ23" s="29"/>
      <c r="VZR23" s="71"/>
      <c r="VZS23" s="29"/>
      <c r="VZT23" s="71"/>
      <c r="VZU23" s="29"/>
      <c r="VZV23" s="71"/>
      <c r="VZW23" s="29"/>
      <c r="VZX23" s="71"/>
      <c r="VZY23" s="29"/>
      <c r="VZZ23" s="71"/>
      <c r="WAA23" s="29"/>
      <c r="WAB23" s="71"/>
      <c r="WAC23" s="29"/>
      <c r="WAD23" s="71"/>
      <c r="WAE23" s="29"/>
      <c r="WAF23" s="71"/>
      <c r="WAG23" s="29"/>
      <c r="WAH23" s="71"/>
      <c r="WAI23" s="29"/>
      <c r="WAJ23" s="71"/>
      <c r="WAK23" s="29"/>
      <c r="WAL23" s="71"/>
      <c r="WAM23" s="29"/>
      <c r="WAN23" s="71"/>
      <c r="WAO23" s="29"/>
      <c r="WAP23" s="71"/>
      <c r="WAQ23" s="29"/>
      <c r="WAR23" s="71"/>
      <c r="WAS23" s="29"/>
      <c r="WAT23" s="71"/>
      <c r="WAU23" s="29"/>
      <c r="WAV23" s="71"/>
      <c r="WAW23" s="29"/>
      <c r="WAX23" s="71"/>
      <c r="WAY23" s="29"/>
      <c r="WAZ23" s="71"/>
      <c r="WBA23" s="29"/>
      <c r="WBB23" s="71"/>
      <c r="WBC23" s="29"/>
      <c r="WBD23" s="71"/>
      <c r="WBE23" s="29"/>
      <c r="WBF23" s="71"/>
      <c r="WBG23" s="29"/>
      <c r="WBH23" s="71"/>
      <c r="WBI23" s="29"/>
      <c r="WBJ23" s="71"/>
      <c r="WBK23" s="29"/>
      <c r="WBL23" s="71"/>
      <c r="WBM23" s="29"/>
      <c r="WBN23" s="71"/>
      <c r="WBO23" s="29"/>
      <c r="WBP23" s="71"/>
      <c r="WBQ23" s="29"/>
      <c r="WBR23" s="71"/>
      <c r="WBS23" s="29"/>
      <c r="WBT23" s="71"/>
      <c r="WBU23" s="29"/>
      <c r="WBV23" s="71"/>
      <c r="WBW23" s="29"/>
      <c r="WBX23" s="71"/>
      <c r="WBY23" s="29"/>
      <c r="WBZ23" s="71"/>
      <c r="WCA23" s="29"/>
      <c r="WCB23" s="71"/>
      <c r="WCC23" s="29"/>
      <c r="WCD23" s="71"/>
      <c r="WCE23" s="29"/>
      <c r="WCF23" s="71"/>
      <c r="WCG23" s="29"/>
      <c r="WCH23" s="71"/>
      <c r="WCI23" s="29"/>
      <c r="WCJ23" s="71"/>
      <c r="WCK23" s="29"/>
      <c r="WCL23" s="71"/>
      <c r="WCM23" s="29"/>
      <c r="WCN23" s="71"/>
      <c r="WCO23" s="29"/>
      <c r="WCP23" s="71"/>
      <c r="WCQ23" s="29"/>
      <c r="WCR23" s="71"/>
      <c r="WCS23" s="29"/>
      <c r="WCT23" s="71"/>
      <c r="WCU23" s="29"/>
      <c r="WCV23" s="71"/>
      <c r="WCW23" s="29"/>
      <c r="WCX23" s="71"/>
      <c r="WCY23" s="29"/>
      <c r="WCZ23" s="71"/>
      <c r="WDA23" s="29"/>
      <c r="WDB23" s="71"/>
      <c r="WDC23" s="29"/>
      <c r="WDD23" s="71"/>
      <c r="WDE23" s="29"/>
      <c r="WDF23" s="71"/>
      <c r="WDG23" s="29"/>
      <c r="WDH23" s="71"/>
      <c r="WDI23" s="29"/>
      <c r="WDJ23" s="71"/>
      <c r="WDK23" s="29"/>
      <c r="WDL23" s="71"/>
      <c r="WDM23" s="29"/>
      <c r="WDN23" s="71"/>
      <c r="WDO23" s="29"/>
      <c r="WDP23" s="71"/>
      <c r="WDQ23" s="29"/>
      <c r="WDR23" s="71"/>
      <c r="WDS23" s="29"/>
      <c r="WDT23" s="71"/>
      <c r="WDU23" s="29"/>
      <c r="WDV23" s="71"/>
      <c r="WDW23" s="29"/>
      <c r="WDX23" s="71"/>
      <c r="WDY23" s="29"/>
      <c r="WDZ23" s="71"/>
      <c r="WEA23" s="29"/>
      <c r="WEB23" s="71"/>
      <c r="WEC23" s="29"/>
      <c r="WED23" s="71"/>
      <c r="WEE23" s="29"/>
      <c r="WEF23" s="71"/>
      <c r="WEG23" s="29"/>
      <c r="WEH23" s="71"/>
      <c r="WEI23" s="29"/>
      <c r="WEJ23" s="71"/>
      <c r="WEK23" s="29"/>
      <c r="WEL23" s="71"/>
      <c r="WEM23" s="29"/>
      <c r="WEN23" s="71"/>
      <c r="WEO23" s="29"/>
      <c r="WEP23" s="71"/>
      <c r="WEQ23" s="29"/>
      <c r="WER23" s="71"/>
      <c r="WES23" s="29"/>
      <c r="WET23" s="71"/>
      <c r="WEU23" s="29"/>
      <c r="WEV23" s="71"/>
      <c r="WEW23" s="29"/>
      <c r="WEX23" s="71"/>
      <c r="WEY23" s="29"/>
      <c r="WEZ23" s="71"/>
      <c r="WFA23" s="29"/>
      <c r="WFB23" s="71"/>
      <c r="WFC23" s="29"/>
      <c r="WFD23" s="71"/>
      <c r="WFE23" s="29"/>
      <c r="WFF23" s="71"/>
      <c r="WFG23" s="29"/>
      <c r="WFH23" s="71"/>
      <c r="WFI23" s="29"/>
      <c r="WFJ23" s="71"/>
      <c r="WFK23" s="29"/>
      <c r="WFL23" s="71"/>
      <c r="WFM23" s="29"/>
      <c r="WFN23" s="71"/>
      <c r="WFO23" s="29"/>
      <c r="WFP23" s="71"/>
      <c r="WFQ23" s="29"/>
      <c r="WFR23" s="71"/>
      <c r="WFS23" s="29"/>
      <c r="WFT23" s="71"/>
      <c r="WFU23" s="29"/>
      <c r="WFV23" s="71"/>
      <c r="WFW23" s="29"/>
      <c r="WFX23" s="71"/>
      <c r="WFY23" s="29"/>
      <c r="WFZ23" s="71"/>
      <c r="WGA23" s="29"/>
      <c r="WGB23" s="71"/>
      <c r="WGC23" s="29"/>
      <c r="WGD23" s="71"/>
      <c r="WGE23" s="29"/>
      <c r="WGF23" s="71"/>
      <c r="WGG23" s="29"/>
      <c r="WGH23" s="71"/>
      <c r="WGI23" s="29"/>
      <c r="WGJ23" s="71"/>
      <c r="WGK23" s="29"/>
      <c r="WGL23" s="71"/>
      <c r="WGM23" s="29"/>
      <c r="WGN23" s="71"/>
      <c r="WGO23" s="29"/>
      <c r="WGP23" s="71"/>
      <c r="WGQ23" s="29"/>
      <c r="WGR23" s="71"/>
      <c r="WGS23" s="29"/>
      <c r="WGT23" s="71"/>
      <c r="WGU23" s="29"/>
      <c r="WGV23" s="71"/>
      <c r="WGW23" s="29"/>
      <c r="WGX23" s="71"/>
      <c r="WGY23" s="29"/>
      <c r="WGZ23" s="71"/>
      <c r="WHA23" s="29"/>
      <c r="WHB23" s="71"/>
      <c r="WHC23" s="29"/>
      <c r="WHD23" s="71"/>
      <c r="WHE23" s="29"/>
      <c r="WHF23" s="71"/>
      <c r="WHG23" s="29"/>
      <c r="WHH23" s="71"/>
      <c r="WHI23" s="29"/>
      <c r="WHJ23" s="71"/>
      <c r="WHK23" s="29"/>
      <c r="WHL23" s="71"/>
      <c r="WHM23" s="29"/>
      <c r="WHN23" s="71"/>
      <c r="WHO23" s="29"/>
      <c r="WHP23" s="71"/>
      <c r="WHQ23" s="29"/>
      <c r="WHR23" s="71"/>
      <c r="WHS23" s="29"/>
      <c r="WHT23" s="71"/>
      <c r="WHU23" s="29"/>
      <c r="WHV23" s="71"/>
      <c r="WHW23" s="29"/>
      <c r="WHX23" s="71"/>
      <c r="WHY23" s="29"/>
      <c r="WHZ23" s="71"/>
      <c r="WIA23" s="29"/>
      <c r="WIB23" s="71"/>
      <c r="WIC23" s="29"/>
      <c r="WID23" s="71"/>
      <c r="WIE23" s="29"/>
      <c r="WIF23" s="71"/>
      <c r="WIG23" s="29"/>
      <c r="WIH23" s="71"/>
      <c r="WII23" s="29"/>
      <c r="WIJ23" s="71"/>
      <c r="WIK23" s="29"/>
      <c r="WIL23" s="71"/>
      <c r="WIM23" s="29"/>
      <c r="WIN23" s="71"/>
      <c r="WIO23" s="29"/>
      <c r="WIP23" s="71"/>
      <c r="WIQ23" s="29"/>
      <c r="WIR23" s="71"/>
      <c r="WIS23" s="29"/>
      <c r="WIT23" s="71"/>
      <c r="WIU23" s="29"/>
      <c r="WIV23" s="71"/>
      <c r="WIW23" s="29"/>
      <c r="WIX23" s="71"/>
      <c r="WIY23" s="29"/>
      <c r="WIZ23" s="71"/>
      <c r="WJA23" s="29"/>
      <c r="WJB23" s="71"/>
      <c r="WJC23" s="29"/>
      <c r="WJD23" s="71"/>
      <c r="WJE23" s="29"/>
      <c r="WJF23" s="71"/>
      <c r="WJG23" s="29"/>
      <c r="WJH23" s="71"/>
      <c r="WJI23" s="29"/>
      <c r="WJJ23" s="71"/>
      <c r="WJK23" s="29"/>
      <c r="WJL23" s="71"/>
      <c r="WJM23" s="29"/>
      <c r="WJN23" s="71"/>
      <c r="WJO23" s="29"/>
      <c r="WJP23" s="71"/>
      <c r="WJQ23" s="29"/>
      <c r="WJR23" s="71"/>
      <c r="WJS23" s="29"/>
      <c r="WJT23" s="71"/>
      <c r="WJU23" s="29"/>
      <c r="WJV23" s="71"/>
      <c r="WJW23" s="29"/>
      <c r="WJX23" s="71"/>
      <c r="WJY23" s="29"/>
      <c r="WJZ23" s="71"/>
      <c r="WKA23" s="29"/>
      <c r="WKB23" s="71"/>
      <c r="WKC23" s="29"/>
      <c r="WKD23" s="71"/>
      <c r="WKE23" s="29"/>
      <c r="WKF23" s="71"/>
      <c r="WKG23" s="29"/>
      <c r="WKH23" s="71"/>
      <c r="WKI23" s="29"/>
      <c r="WKJ23" s="71"/>
      <c r="WKK23" s="29"/>
      <c r="WKL23" s="71"/>
      <c r="WKM23" s="29"/>
      <c r="WKN23" s="71"/>
      <c r="WKO23" s="29"/>
      <c r="WKP23" s="71"/>
      <c r="WKQ23" s="29"/>
      <c r="WKR23" s="71"/>
      <c r="WKS23" s="29"/>
      <c r="WKT23" s="71"/>
      <c r="WKU23" s="29"/>
      <c r="WKV23" s="71"/>
      <c r="WKW23" s="29"/>
      <c r="WKX23" s="71"/>
      <c r="WKY23" s="29"/>
      <c r="WKZ23" s="71"/>
      <c r="WLA23" s="29"/>
      <c r="WLB23" s="71"/>
      <c r="WLC23" s="29"/>
      <c r="WLD23" s="71"/>
      <c r="WLE23" s="29"/>
      <c r="WLF23" s="71"/>
      <c r="WLG23" s="29"/>
      <c r="WLH23" s="71"/>
      <c r="WLI23" s="29"/>
      <c r="WLJ23" s="71"/>
      <c r="WLK23" s="29"/>
      <c r="WLL23" s="71"/>
      <c r="WLM23" s="29"/>
      <c r="WLN23" s="71"/>
      <c r="WLO23" s="29"/>
      <c r="WLP23" s="71"/>
      <c r="WLQ23" s="29"/>
      <c r="WLR23" s="71"/>
      <c r="WLS23" s="29"/>
      <c r="WLT23" s="71"/>
      <c r="WLU23" s="29"/>
      <c r="WLV23" s="71"/>
      <c r="WLW23" s="29"/>
      <c r="WLX23" s="71"/>
      <c r="WLY23" s="29"/>
      <c r="WLZ23" s="71"/>
      <c r="WMA23" s="29"/>
      <c r="WMB23" s="71"/>
      <c r="WMC23" s="29"/>
      <c r="WMD23" s="71"/>
      <c r="WME23" s="29"/>
      <c r="WMF23" s="71"/>
      <c r="WMG23" s="29"/>
      <c r="WMH23" s="71"/>
      <c r="WMI23" s="29"/>
      <c r="WMJ23" s="71"/>
      <c r="WMK23" s="29"/>
      <c r="WML23" s="71"/>
      <c r="WMM23" s="29"/>
      <c r="WMN23" s="71"/>
      <c r="WMO23" s="29"/>
      <c r="WMP23" s="71"/>
      <c r="WMQ23" s="29"/>
      <c r="WMR23" s="71"/>
      <c r="WMS23" s="29"/>
      <c r="WMT23" s="71"/>
      <c r="WMU23" s="29"/>
      <c r="WMV23" s="71"/>
      <c r="WMW23" s="29"/>
      <c r="WMX23" s="71"/>
      <c r="WMY23" s="29"/>
      <c r="WMZ23" s="71"/>
      <c r="WNA23" s="29"/>
      <c r="WNB23" s="71"/>
      <c r="WNC23" s="29"/>
      <c r="WND23" s="71"/>
      <c r="WNE23" s="29"/>
      <c r="WNF23" s="71"/>
      <c r="WNG23" s="29"/>
      <c r="WNH23" s="71"/>
      <c r="WNI23" s="29"/>
      <c r="WNJ23" s="71"/>
      <c r="WNK23" s="29"/>
      <c r="WNL23" s="71"/>
      <c r="WNM23" s="29"/>
      <c r="WNN23" s="71"/>
      <c r="WNO23" s="29"/>
      <c r="WNP23" s="71"/>
      <c r="WNQ23" s="29"/>
      <c r="WNR23" s="71"/>
      <c r="WNS23" s="29"/>
      <c r="WNT23" s="71"/>
      <c r="WNU23" s="29"/>
      <c r="WNV23" s="71"/>
      <c r="WNW23" s="29"/>
      <c r="WNX23" s="71"/>
      <c r="WNY23" s="29"/>
      <c r="WNZ23" s="71"/>
      <c r="WOA23" s="29"/>
      <c r="WOB23" s="71"/>
      <c r="WOC23" s="29"/>
      <c r="WOD23" s="71"/>
      <c r="WOE23" s="29"/>
      <c r="WOF23" s="71"/>
      <c r="WOG23" s="29"/>
      <c r="WOH23" s="71"/>
      <c r="WOI23" s="29"/>
      <c r="WOJ23" s="71"/>
      <c r="WOK23" s="29"/>
      <c r="WOL23" s="71"/>
      <c r="WOM23" s="29"/>
      <c r="WON23" s="71"/>
      <c r="WOO23" s="29"/>
      <c r="WOP23" s="71"/>
      <c r="WOQ23" s="29"/>
      <c r="WOR23" s="71"/>
      <c r="WOS23" s="29"/>
      <c r="WOT23" s="71"/>
      <c r="WOU23" s="29"/>
      <c r="WOV23" s="71"/>
      <c r="WOW23" s="29"/>
      <c r="WOX23" s="71"/>
      <c r="WOY23" s="29"/>
      <c r="WOZ23" s="71"/>
      <c r="WPA23" s="29"/>
      <c r="WPB23" s="71"/>
      <c r="WPC23" s="29"/>
      <c r="WPD23" s="71"/>
      <c r="WPE23" s="29"/>
      <c r="WPF23" s="71"/>
      <c r="WPG23" s="29"/>
      <c r="WPH23" s="71"/>
      <c r="WPI23" s="29"/>
      <c r="WPJ23" s="71"/>
      <c r="WPK23" s="29"/>
      <c r="WPL23" s="71"/>
      <c r="WPM23" s="29"/>
      <c r="WPN23" s="71"/>
      <c r="WPO23" s="29"/>
      <c r="WPP23" s="71"/>
      <c r="WPQ23" s="29"/>
      <c r="WPR23" s="71"/>
      <c r="WPS23" s="29"/>
      <c r="WPT23" s="71"/>
      <c r="WPU23" s="29"/>
      <c r="WPV23" s="71"/>
      <c r="WPW23" s="29"/>
      <c r="WPX23" s="71"/>
      <c r="WPY23" s="29"/>
      <c r="WPZ23" s="71"/>
      <c r="WQA23" s="29"/>
      <c r="WQB23" s="71"/>
      <c r="WQC23" s="29"/>
      <c r="WQD23" s="71"/>
      <c r="WQE23" s="29"/>
      <c r="WQF23" s="71"/>
      <c r="WQG23" s="29"/>
      <c r="WQH23" s="71"/>
      <c r="WQI23" s="29"/>
      <c r="WQJ23" s="71"/>
      <c r="WQK23" s="29"/>
      <c r="WQL23" s="71"/>
      <c r="WQM23" s="29"/>
      <c r="WQN23" s="71"/>
      <c r="WQO23" s="29"/>
      <c r="WQP23" s="71"/>
      <c r="WQQ23" s="29"/>
      <c r="WQR23" s="71"/>
      <c r="WQS23" s="29"/>
      <c r="WQT23" s="71"/>
      <c r="WQU23" s="29"/>
      <c r="WQV23" s="71"/>
      <c r="WQW23" s="29"/>
      <c r="WQX23" s="71"/>
      <c r="WQY23" s="29"/>
      <c r="WQZ23" s="71"/>
      <c r="WRA23" s="29"/>
      <c r="WRB23" s="71"/>
      <c r="WRC23" s="29"/>
      <c r="WRD23" s="71"/>
      <c r="WRE23" s="29"/>
      <c r="WRF23" s="71"/>
      <c r="WRG23" s="29"/>
      <c r="WRH23" s="71"/>
      <c r="WRI23" s="29"/>
      <c r="WRJ23" s="71"/>
      <c r="WRK23" s="29"/>
      <c r="WRL23" s="71"/>
      <c r="WRM23" s="29"/>
      <c r="WRN23" s="71"/>
      <c r="WRO23" s="29"/>
      <c r="WRP23" s="71"/>
      <c r="WRQ23" s="29"/>
      <c r="WRR23" s="71"/>
      <c r="WRS23" s="29"/>
      <c r="WRT23" s="71"/>
      <c r="WRU23" s="29"/>
      <c r="WRV23" s="71"/>
      <c r="WRW23" s="29"/>
      <c r="WRX23" s="71"/>
      <c r="WRY23" s="29"/>
      <c r="WRZ23" s="71"/>
      <c r="WSA23" s="29"/>
      <c r="WSB23" s="71"/>
      <c r="WSC23" s="29"/>
      <c r="WSD23" s="71"/>
      <c r="WSE23" s="29"/>
      <c r="WSF23" s="71"/>
      <c r="WSG23" s="29"/>
      <c r="WSH23" s="71"/>
      <c r="WSI23" s="29"/>
      <c r="WSJ23" s="71"/>
      <c r="WSK23" s="29"/>
      <c r="WSL23" s="71"/>
      <c r="WSM23" s="29"/>
      <c r="WSN23" s="71"/>
      <c r="WSO23" s="29"/>
      <c r="WSP23" s="71"/>
      <c r="WSQ23" s="29"/>
      <c r="WSR23" s="71"/>
      <c r="WSS23" s="29"/>
      <c r="WST23" s="71"/>
      <c r="WSU23" s="29"/>
      <c r="WSV23" s="71"/>
      <c r="WSW23" s="29"/>
      <c r="WSX23" s="71"/>
      <c r="WSY23" s="29"/>
      <c r="WSZ23" s="71"/>
      <c r="WTA23" s="29"/>
      <c r="WTB23" s="71"/>
      <c r="WTC23" s="29"/>
      <c r="WTD23" s="71"/>
      <c r="WTE23" s="29"/>
      <c r="WTF23" s="71"/>
      <c r="WTG23" s="29"/>
      <c r="WTH23" s="71"/>
      <c r="WTI23" s="29"/>
      <c r="WTJ23" s="71"/>
      <c r="WTK23" s="29"/>
      <c r="WTL23" s="71"/>
      <c r="WTM23" s="29"/>
      <c r="WTN23" s="71"/>
      <c r="WTO23" s="29"/>
      <c r="WTP23" s="71"/>
      <c r="WTQ23" s="29"/>
      <c r="WTR23" s="71"/>
      <c r="WTS23" s="29"/>
      <c r="WTT23" s="71"/>
      <c r="WTU23" s="29"/>
      <c r="WTV23" s="71"/>
      <c r="WTW23" s="29"/>
      <c r="WTX23" s="71"/>
      <c r="WTY23" s="29"/>
      <c r="WTZ23" s="71"/>
      <c r="WUA23" s="29"/>
      <c r="WUB23" s="71"/>
      <c r="WUC23" s="29"/>
      <c r="WUD23" s="71"/>
      <c r="WUE23" s="29"/>
      <c r="WUF23" s="71"/>
      <c r="WUG23" s="29"/>
      <c r="WUH23" s="71"/>
      <c r="WUI23" s="29"/>
      <c r="WUJ23" s="71"/>
      <c r="WUK23" s="29"/>
      <c r="WUL23" s="71"/>
      <c r="WUM23" s="29"/>
      <c r="WUN23" s="71"/>
      <c r="WUO23" s="29"/>
      <c r="WUP23" s="71"/>
      <c r="WUQ23" s="29"/>
      <c r="WUR23" s="71"/>
      <c r="WUS23" s="29"/>
      <c r="WUT23" s="71"/>
      <c r="WUU23" s="29"/>
      <c r="WUV23" s="71"/>
      <c r="WUW23" s="29"/>
      <c r="WUX23" s="71"/>
      <c r="WUY23" s="29"/>
      <c r="WUZ23" s="71"/>
      <c r="WVA23" s="29"/>
      <c r="WVB23" s="71"/>
      <c r="WVC23" s="29"/>
      <c r="WVD23" s="71"/>
      <c r="WVE23" s="29"/>
      <c r="WVF23" s="71"/>
      <c r="WVG23" s="29"/>
      <c r="WVH23" s="71"/>
      <c r="WVI23" s="29"/>
      <c r="WVJ23" s="71"/>
      <c r="WVK23" s="29"/>
      <c r="WVL23" s="71"/>
      <c r="WVM23" s="29"/>
      <c r="WVN23" s="71"/>
      <c r="WVO23" s="29"/>
      <c r="WVP23" s="71"/>
      <c r="WVQ23" s="29"/>
      <c r="WVR23" s="71"/>
      <c r="WVS23" s="29"/>
      <c r="WVT23" s="71"/>
      <c r="WVU23" s="29"/>
      <c r="WVV23" s="71"/>
      <c r="WVW23" s="29"/>
      <c r="WVX23" s="71"/>
      <c r="WVY23" s="29"/>
      <c r="WVZ23" s="71"/>
      <c r="WWA23" s="29"/>
      <c r="WWB23" s="71"/>
      <c r="WWC23" s="29"/>
      <c r="WWD23" s="71"/>
      <c r="WWE23" s="29"/>
      <c r="WWF23" s="71"/>
      <c r="WWG23" s="29"/>
      <c r="WWH23" s="71"/>
      <c r="WWI23" s="29"/>
      <c r="WWJ23" s="71"/>
      <c r="WWK23" s="29"/>
      <c r="WWL23" s="71"/>
      <c r="WWM23" s="29"/>
      <c r="WWN23" s="71"/>
      <c r="WWO23" s="29"/>
      <c r="WWP23" s="71"/>
      <c r="WWQ23" s="29"/>
      <c r="WWR23" s="71"/>
      <c r="WWS23" s="29"/>
      <c r="WWT23" s="71"/>
      <c r="WWU23" s="29"/>
      <c r="WWV23" s="71"/>
      <c r="WWW23" s="29"/>
      <c r="WWX23" s="71"/>
      <c r="WWY23" s="29"/>
      <c r="WWZ23" s="71"/>
      <c r="WXA23" s="29"/>
      <c r="WXB23" s="71"/>
      <c r="WXC23" s="29"/>
      <c r="WXD23" s="71"/>
      <c r="WXE23" s="29"/>
      <c r="WXF23" s="71"/>
      <c r="WXG23" s="29"/>
      <c r="WXH23" s="71"/>
      <c r="WXI23" s="29"/>
      <c r="WXJ23" s="71"/>
      <c r="WXK23" s="29"/>
      <c r="WXL23" s="71"/>
      <c r="WXM23" s="29"/>
      <c r="WXN23" s="71"/>
      <c r="WXO23" s="29"/>
      <c r="WXP23" s="71"/>
      <c r="WXQ23" s="29"/>
      <c r="WXR23" s="71"/>
      <c r="WXS23" s="29"/>
      <c r="WXT23" s="71"/>
      <c r="WXU23" s="29"/>
      <c r="WXV23" s="71"/>
      <c r="WXW23" s="29"/>
      <c r="WXX23" s="71"/>
      <c r="WXY23" s="29"/>
      <c r="WXZ23" s="71"/>
      <c r="WYA23" s="29"/>
      <c r="WYB23" s="71"/>
      <c r="WYC23" s="29"/>
      <c r="WYD23" s="71"/>
      <c r="WYE23" s="29"/>
      <c r="WYF23" s="71"/>
      <c r="WYG23" s="29"/>
      <c r="WYH23" s="71"/>
      <c r="WYI23" s="29"/>
      <c r="WYJ23" s="71"/>
      <c r="WYK23" s="29"/>
      <c r="WYL23" s="71"/>
      <c r="WYM23" s="29"/>
      <c r="WYN23" s="71"/>
      <c r="WYO23" s="29"/>
      <c r="WYP23" s="71"/>
      <c r="WYQ23" s="29"/>
      <c r="WYR23" s="71"/>
      <c r="WYS23" s="29"/>
      <c r="WYT23" s="71"/>
      <c r="WYU23" s="29"/>
      <c r="WYV23" s="71"/>
      <c r="WYW23" s="29"/>
      <c r="WYX23" s="71"/>
      <c r="WYY23" s="29"/>
      <c r="WYZ23" s="71"/>
      <c r="WZA23" s="29"/>
      <c r="WZB23" s="71"/>
      <c r="WZC23" s="29"/>
      <c r="WZD23" s="71"/>
      <c r="WZE23" s="29"/>
      <c r="WZF23" s="71"/>
      <c r="WZG23" s="29"/>
      <c r="WZH23" s="71"/>
      <c r="WZI23" s="29"/>
      <c r="WZJ23" s="71"/>
      <c r="WZK23" s="29"/>
      <c r="WZL23" s="71"/>
      <c r="WZM23" s="29"/>
      <c r="WZN23" s="71"/>
      <c r="WZO23" s="29"/>
      <c r="WZP23" s="71"/>
      <c r="WZQ23" s="29"/>
      <c r="WZR23" s="71"/>
      <c r="WZS23" s="29"/>
      <c r="WZT23" s="71"/>
      <c r="WZU23" s="29"/>
      <c r="WZV23" s="71"/>
      <c r="WZW23" s="29"/>
      <c r="WZX23" s="71"/>
      <c r="WZY23" s="29"/>
      <c r="WZZ23" s="71"/>
      <c r="XAA23" s="29"/>
      <c r="XAB23" s="71"/>
      <c r="XAC23" s="29"/>
      <c r="XAD23" s="71"/>
      <c r="XAE23" s="29"/>
      <c r="XAF23" s="71"/>
      <c r="XAG23" s="29"/>
      <c r="XAH23" s="71"/>
      <c r="XAI23" s="29"/>
      <c r="XAJ23" s="71"/>
      <c r="XAK23" s="29"/>
      <c r="XAL23" s="71"/>
      <c r="XAM23" s="29"/>
      <c r="XAN23" s="71"/>
      <c r="XAO23" s="29"/>
      <c r="XAP23" s="71"/>
      <c r="XAQ23" s="29"/>
      <c r="XAR23" s="71"/>
      <c r="XAS23" s="29"/>
      <c r="XAT23" s="71"/>
      <c r="XAU23" s="29"/>
      <c r="XAV23" s="71"/>
      <c r="XAW23" s="29"/>
      <c r="XAX23" s="71"/>
      <c r="XAY23" s="29"/>
      <c r="XAZ23" s="71"/>
      <c r="XBA23" s="29"/>
      <c r="XBB23" s="71"/>
      <c r="XBC23" s="29"/>
      <c r="XBD23" s="71"/>
      <c r="XBE23" s="29"/>
      <c r="XBF23" s="71"/>
      <c r="XBG23" s="29"/>
      <c r="XBH23" s="71"/>
      <c r="XBI23" s="29"/>
      <c r="XBJ23" s="71"/>
      <c r="XBK23" s="29"/>
      <c r="XBL23" s="71"/>
      <c r="XBM23" s="29"/>
      <c r="XBN23" s="71"/>
      <c r="XBO23" s="29"/>
      <c r="XBP23" s="71"/>
      <c r="XBQ23" s="29"/>
      <c r="XBR23" s="71"/>
      <c r="XBS23" s="29"/>
      <c r="XBT23" s="71"/>
      <c r="XBU23" s="29"/>
      <c r="XBV23" s="71"/>
      <c r="XBW23" s="29"/>
      <c r="XBX23" s="71"/>
      <c r="XBY23" s="29"/>
      <c r="XBZ23" s="71"/>
      <c r="XCA23" s="29"/>
      <c r="XCB23" s="71"/>
      <c r="XCC23" s="29"/>
      <c r="XCD23" s="71"/>
      <c r="XCE23" s="29"/>
      <c r="XCF23" s="71"/>
      <c r="XCG23" s="29"/>
      <c r="XCH23" s="71"/>
      <c r="XCI23" s="29"/>
      <c r="XCJ23" s="71"/>
      <c r="XCK23" s="29"/>
      <c r="XCL23" s="71"/>
      <c r="XCM23" s="29"/>
      <c r="XCN23" s="71"/>
      <c r="XCO23" s="29"/>
      <c r="XCP23" s="71"/>
      <c r="XCQ23" s="29"/>
      <c r="XCR23" s="71"/>
      <c r="XCS23" s="29"/>
      <c r="XCT23" s="71"/>
      <c r="XCU23" s="29"/>
      <c r="XCV23" s="71"/>
      <c r="XCW23" s="29"/>
      <c r="XCX23" s="71"/>
      <c r="XCY23" s="29"/>
      <c r="XCZ23" s="71"/>
      <c r="XDA23" s="29"/>
      <c r="XDB23" s="71"/>
      <c r="XDC23" s="29"/>
      <c r="XDD23" s="71"/>
      <c r="XDE23" s="29"/>
      <c r="XDF23" s="71"/>
      <c r="XDG23" s="29"/>
      <c r="XDH23" s="71"/>
      <c r="XDI23" s="29"/>
      <c r="XDJ23" s="71"/>
      <c r="XDK23" s="29"/>
      <c r="XDL23" s="71"/>
      <c r="XDM23" s="29"/>
      <c r="XDN23" s="71"/>
      <c r="XDO23" s="29"/>
      <c r="XDP23" s="71"/>
      <c r="XDQ23" s="29"/>
      <c r="XDR23" s="71"/>
      <c r="XDS23" s="29"/>
      <c r="XDT23" s="71"/>
      <c r="XDU23" s="29"/>
      <c r="XDV23" s="71"/>
      <c r="XDW23" s="29"/>
      <c r="XDX23" s="71"/>
      <c r="XDY23" s="29"/>
      <c r="XDZ23" s="71"/>
      <c r="XEA23" s="29"/>
      <c r="XEB23" s="71"/>
      <c r="XEC23" s="29"/>
      <c r="XED23" s="71"/>
      <c r="XEE23" s="29"/>
      <c r="XEF23" s="71"/>
      <c r="XEG23" s="29"/>
      <c r="XEH23" s="71"/>
      <c r="XEI23" s="29"/>
      <c r="XEJ23" s="71"/>
      <c r="XEK23" s="29"/>
      <c r="XEL23" s="71"/>
      <c r="XEM23" s="29"/>
      <c r="XEN23" s="71"/>
      <c r="XEO23" s="29"/>
      <c r="XEP23" s="71"/>
      <c r="XEQ23" s="29"/>
      <c r="XER23" s="71"/>
      <c r="XES23" s="29"/>
      <c r="XET23" s="71"/>
      <c r="XEU23" s="29"/>
      <c r="XEV23" s="71"/>
      <c r="XEW23" s="29"/>
      <c r="XEX23" s="71"/>
      <c r="XEY23" s="29"/>
      <c r="XEZ23" s="71"/>
      <c r="XFA23" s="29"/>
      <c r="XFB23" s="71"/>
      <c r="XFC23" s="29"/>
      <c r="XFD23" s="71"/>
    </row>
    <row r="24" spans="1:16384" s="11" customFormat="1" ht="25.5" customHeight="1" thickBot="1">
      <c r="A24" s="28"/>
      <c r="B24" s="750"/>
      <c r="C24" s="724"/>
      <c r="D24" s="751"/>
      <c r="E24" s="752"/>
      <c r="F24" s="948"/>
      <c r="G24" s="752"/>
      <c r="H24" s="778"/>
      <c r="I24" s="767"/>
      <c r="J24" s="778"/>
      <c r="K24" s="774"/>
      <c r="L24" s="1209" t="str">
        <f>'سر برگ صفحات'!A16</f>
        <v>1400/12/29</v>
      </c>
      <c r="M24" s="1209"/>
      <c r="N24" s="1209"/>
      <c r="O24" s="1209"/>
      <c r="P24" s="1209"/>
      <c r="Q24" s="1209"/>
      <c r="R24" s="1209"/>
      <c r="S24" s="1209"/>
      <c r="T24" s="1209"/>
      <c r="U24" s="1209"/>
      <c r="V24" s="1209"/>
      <c r="X24" s="11" t="str">
        <f>'سر برگ صفحات'!A17</f>
        <v xml:space="preserve"> 1399/12/30</v>
      </c>
    </row>
    <row r="25" spans="1:16384" s="11" customFormat="1" ht="18.75" customHeight="1">
      <c r="A25" s="28"/>
      <c r="B25" s="1195"/>
      <c r="C25" s="724"/>
      <c r="D25" s="1206" t="s">
        <v>695</v>
      </c>
      <c r="E25" s="752"/>
      <c r="F25" s="948"/>
      <c r="G25" s="752"/>
      <c r="H25" s="778"/>
      <c r="I25" s="767"/>
      <c r="J25" s="778"/>
      <c r="K25" s="774"/>
      <c r="L25" s="1206" t="s">
        <v>896</v>
      </c>
      <c r="M25" s="774"/>
      <c r="N25" s="950" t="s">
        <v>55</v>
      </c>
      <c r="O25" s="752"/>
      <c r="P25" s="1206" t="s">
        <v>294</v>
      </c>
      <c r="Q25" s="752"/>
      <c r="R25" s="943" t="s">
        <v>60</v>
      </c>
      <c r="S25" s="752"/>
      <c r="T25" s="751"/>
      <c r="U25" s="752"/>
      <c r="V25" s="1206" t="s">
        <v>54</v>
      </c>
      <c r="X25" s="1208" t="s">
        <v>54</v>
      </c>
    </row>
    <row r="26" spans="1:16384" s="11" customFormat="1" ht="14.25" customHeight="1" thickBot="1">
      <c r="A26" s="28"/>
      <c r="B26" s="1195"/>
      <c r="C26" s="724"/>
      <c r="D26" s="1207"/>
      <c r="E26" s="752"/>
      <c r="F26" s="948"/>
      <c r="G26" s="752"/>
      <c r="H26" s="778"/>
      <c r="I26" s="767"/>
      <c r="J26" s="778"/>
      <c r="K26" s="774"/>
      <c r="L26" s="1207"/>
      <c r="M26" s="774"/>
      <c r="N26" s="254" t="s">
        <v>299</v>
      </c>
      <c r="O26" s="752"/>
      <c r="P26" s="1207"/>
      <c r="Q26" s="752"/>
      <c r="R26" s="942" t="s">
        <v>300</v>
      </c>
      <c r="S26" s="752"/>
      <c r="T26" s="751"/>
      <c r="U26" s="752"/>
      <c r="V26" s="1207"/>
      <c r="X26" s="1207"/>
    </row>
    <row r="27" spans="1:16384" s="11" customFormat="1" ht="25.5" customHeight="1">
      <c r="A27" s="28"/>
      <c r="B27" s="244"/>
      <c r="C27" s="724"/>
      <c r="D27" s="199"/>
      <c r="E27" s="752"/>
      <c r="F27" s="948"/>
      <c r="G27" s="752"/>
      <c r="H27" s="778"/>
      <c r="I27" s="767"/>
      <c r="J27" s="778"/>
      <c r="K27" s="774"/>
      <c r="L27" s="207"/>
      <c r="M27" s="774"/>
      <c r="N27" s="207"/>
      <c r="O27" s="752"/>
      <c r="P27" s="249" t="s">
        <v>302</v>
      </c>
      <c r="Q27" s="752"/>
      <c r="R27" s="249" t="s">
        <v>302</v>
      </c>
      <c r="S27" s="752"/>
      <c r="T27" s="751"/>
      <c r="U27" s="752"/>
      <c r="V27" s="249" t="s">
        <v>302</v>
      </c>
      <c r="X27" s="249" t="s">
        <v>302</v>
      </c>
    </row>
    <row r="28" spans="1:16384" s="11" customFormat="1" ht="12.75" customHeight="1">
      <c r="A28" s="28"/>
      <c r="B28" s="949" t="s">
        <v>303</v>
      </c>
      <c r="C28" s="724"/>
      <c r="D28" s="199"/>
      <c r="E28" s="752"/>
      <c r="F28" s="948"/>
      <c r="G28" s="752"/>
      <c r="H28" s="778"/>
      <c r="I28" s="767"/>
      <c r="J28" s="778"/>
      <c r="K28" s="774"/>
      <c r="L28" s="207"/>
      <c r="M28" s="774"/>
      <c r="N28" s="207"/>
      <c r="O28" s="752"/>
      <c r="P28" s="207"/>
      <c r="Q28" s="752"/>
      <c r="R28" s="207"/>
      <c r="S28" s="752"/>
      <c r="T28" s="751"/>
      <c r="U28" s="752"/>
      <c r="V28" s="207"/>
      <c r="X28" s="207"/>
    </row>
    <row r="29" spans="1:16384" s="11" customFormat="1" ht="25.5" customHeight="1">
      <c r="A29" s="28"/>
      <c r="B29" s="204" t="s">
        <v>1020</v>
      </c>
      <c r="C29" s="724"/>
      <c r="D29" s="255" t="s">
        <v>897</v>
      </c>
      <c r="E29" s="752"/>
      <c r="F29" s="948"/>
      <c r="G29" s="752"/>
      <c r="H29" s="778"/>
      <c r="I29" s="767"/>
      <c r="J29" s="778"/>
      <c r="K29" s="774"/>
      <c r="L29" s="399">
        <v>800</v>
      </c>
      <c r="M29" s="774"/>
      <c r="N29" s="399">
        <v>80</v>
      </c>
      <c r="O29" s="752"/>
      <c r="P29" s="471">
        <v>21456</v>
      </c>
      <c r="Q29" s="752"/>
      <c r="R29" s="399">
        <v>-21.456</v>
      </c>
      <c r="S29" s="752"/>
      <c r="T29" s="751"/>
      <c r="U29" s="752"/>
      <c r="V29" s="399" t="s">
        <v>72</v>
      </c>
      <c r="X29" s="399" t="s">
        <v>72</v>
      </c>
    </row>
    <row r="30" spans="1:16384" s="11" customFormat="1" ht="25.5" customHeight="1">
      <c r="A30" s="28"/>
      <c r="B30" s="204" t="s">
        <v>1021</v>
      </c>
      <c r="C30" s="724"/>
      <c r="D30" s="199"/>
      <c r="E30" s="752"/>
      <c r="F30" s="948"/>
      <c r="G30" s="752"/>
      <c r="H30" s="778"/>
      <c r="I30" s="767"/>
      <c r="J30" s="778"/>
      <c r="K30" s="774"/>
      <c r="L30" s="399">
        <v>900</v>
      </c>
      <c r="M30" s="774"/>
      <c r="N30" s="399">
        <v>90</v>
      </c>
      <c r="O30" s="752"/>
      <c r="P30" s="399">
        <v>900</v>
      </c>
      <c r="Q30" s="752"/>
      <c r="R30" s="399" t="s">
        <v>72</v>
      </c>
      <c r="S30" s="752"/>
      <c r="T30" s="751"/>
      <c r="U30" s="752"/>
      <c r="V30" s="399">
        <v>900</v>
      </c>
      <c r="X30" s="399">
        <v>900</v>
      </c>
    </row>
    <row r="31" spans="1:16384" s="11" customFormat="1" ht="25.5" customHeight="1">
      <c r="A31" s="28"/>
      <c r="B31" s="949" t="s">
        <v>305</v>
      </c>
      <c r="C31" s="724"/>
      <c r="D31" s="199"/>
      <c r="E31" s="752"/>
      <c r="F31" s="948"/>
      <c r="G31" s="752"/>
      <c r="H31" s="778"/>
      <c r="I31" s="767"/>
      <c r="J31" s="778"/>
      <c r="K31" s="774"/>
      <c r="L31" s="207"/>
      <c r="M31" s="774"/>
      <c r="N31" s="207"/>
      <c r="O31" s="752"/>
      <c r="P31" s="207"/>
      <c r="Q31" s="752"/>
      <c r="R31" s="207"/>
      <c r="S31" s="752"/>
      <c r="T31" s="751"/>
      <c r="U31" s="752"/>
      <c r="V31" s="399"/>
      <c r="X31" s="399"/>
    </row>
    <row r="32" spans="1:16384" s="11" customFormat="1" ht="25.5" customHeight="1">
      <c r="A32" s="28"/>
      <c r="B32" s="204" t="s">
        <v>1022</v>
      </c>
      <c r="C32" s="724"/>
      <c r="D32" s="255"/>
      <c r="E32" s="752"/>
      <c r="F32" s="948"/>
      <c r="G32" s="752"/>
      <c r="H32" s="778"/>
      <c r="I32" s="767"/>
      <c r="J32" s="778"/>
      <c r="K32" s="774"/>
      <c r="L32" s="399">
        <v>28</v>
      </c>
      <c r="M32" s="774"/>
      <c r="N32" s="399">
        <v>28</v>
      </c>
      <c r="O32" s="752"/>
      <c r="P32" s="399">
        <v>56</v>
      </c>
      <c r="Q32" s="752"/>
      <c r="R32" s="399" t="s">
        <v>72</v>
      </c>
      <c r="S32" s="752"/>
      <c r="T32" s="751"/>
      <c r="U32" s="752"/>
      <c r="V32" s="399">
        <v>56</v>
      </c>
      <c r="X32" s="399">
        <v>56</v>
      </c>
    </row>
    <row r="33" spans="1:24" s="11" customFormat="1" ht="25.5" customHeight="1">
      <c r="A33" s="28"/>
      <c r="B33" s="204" t="s">
        <v>1023</v>
      </c>
      <c r="C33" s="724"/>
      <c r="D33" s="199"/>
      <c r="E33" s="752"/>
      <c r="F33" s="948"/>
      <c r="G33" s="752"/>
      <c r="H33" s="778"/>
      <c r="I33" s="767"/>
      <c r="J33" s="778"/>
      <c r="K33" s="774"/>
      <c r="L33" s="399">
        <v>1000</v>
      </c>
      <c r="M33" s="774"/>
      <c r="N33" s="399" t="s">
        <v>72</v>
      </c>
      <c r="O33" s="752"/>
      <c r="P33" s="399">
        <v>4</v>
      </c>
      <c r="Q33" s="752"/>
      <c r="R33" s="399" t="s">
        <v>72</v>
      </c>
      <c r="S33" s="752"/>
      <c r="T33" s="751"/>
      <c r="U33" s="752"/>
      <c r="V33" s="399">
        <v>4</v>
      </c>
      <c r="X33" s="399">
        <v>4</v>
      </c>
    </row>
    <row r="34" spans="1:24" s="11" customFormat="1" ht="25.5" customHeight="1">
      <c r="A34" s="28"/>
      <c r="B34" s="204" t="s">
        <v>1024</v>
      </c>
      <c r="C34" s="724"/>
      <c r="D34" s="199"/>
      <c r="E34" s="752"/>
      <c r="F34" s="948"/>
      <c r="G34" s="752"/>
      <c r="H34" s="778"/>
      <c r="I34" s="767"/>
      <c r="J34" s="778"/>
      <c r="K34" s="774"/>
      <c r="L34" s="399">
        <v>1000</v>
      </c>
      <c r="M34" s="774"/>
      <c r="N34" s="399" t="s">
        <v>72</v>
      </c>
      <c r="O34" s="752"/>
      <c r="P34" s="399">
        <v>1</v>
      </c>
      <c r="Q34" s="752"/>
      <c r="R34" s="399" t="s">
        <v>72</v>
      </c>
      <c r="S34" s="752"/>
      <c r="T34" s="751"/>
      <c r="U34" s="752"/>
      <c r="V34" s="399">
        <v>1</v>
      </c>
      <c r="X34" s="399">
        <v>1</v>
      </c>
    </row>
    <row r="35" spans="1:24" s="11" customFormat="1" ht="25.5" customHeight="1" thickBot="1">
      <c r="A35" s="28"/>
      <c r="B35" s="204" t="s">
        <v>1025</v>
      </c>
      <c r="C35" s="724"/>
      <c r="E35" s="752"/>
      <c r="F35" s="948"/>
      <c r="G35" s="752"/>
      <c r="H35" s="778"/>
      <c r="I35" s="767"/>
      <c r="J35" s="778"/>
      <c r="K35" s="774"/>
      <c r="L35" s="399">
        <v>1500</v>
      </c>
      <c r="M35" s="774"/>
      <c r="N35" s="399" t="s">
        <v>72</v>
      </c>
      <c r="O35" s="752"/>
      <c r="P35" s="399">
        <v>2</v>
      </c>
      <c r="Q35" s="752"/>
      <c r="R35" s="399" t="s">
        <v>72</v>
      </c>
      <c r="S35" s="752"/>
      <c r="T35" s="751"/>
      <c r="U35" s="752"/>
      <c r="V35" s="399">
        <v>2</v>
      </c>
      <c r="X35" s="399">
        <v>2</v>
      </c>
    </row>
    <row r="36" spans="1:24" s="11" customFormat="1" ht="25.5" customHeight="1" thickBot="1">
      <c r="A36" s="28"/>
      <c r="B36" s="199"/>
      <c r="C36" s="724"/>
      <c r="E36" s="752"/>
      <c r="F36" s="948"/>
      <c r="G36" s="752"/>
      <c r="H36" s="778"/>
      <c r="I36" s="767"/>
      <c r="J36" s="778"/>
      <c r="K36" s="774"/>
      <c r="L36" s="84"/>
      <c r="M36" s="774"/>
      <c r="N36" s="778"/>
      <c r="O36" s="752"/>
      <c r="P36" s="505">
        <f>SUM(P29:P35)</f>
        <v>22419</v>
      </c>
      <c r="Q36" s="752"/>
      <c r="R36" s="505" t="s">
        <v>304</v>
      </c>
      <c r="S36" s="752"/>
      <c r="T36" s="751"/>
      <c r="U36" s="752"/>
      <c r="V36" s="505">
        <f>SUM(V29:V35)</f>
        <v>963</v>
      </c>
      <c r="X36" s="505">
        <f>SUM(X29:X35)</f>
        <v>963</v>
      </c>
    </row>
    <row r="37" spans="1:24" s="11" customFormat="1" ht="20.25" thickTop="1">
      <c r="A37" s="1198" t="s">
        <v>926</v>
      </c>
      <c r="B37" s="1198"/>
      <c r="C37" s="1198"/>
      <c r="D37" s="1198"/>
      <c r="E37" s="1198"/>
      <c r="F37" s="1198"/>
      <c r="G37" s="1198"/>
      <c r="H37" s="1198"/>
      <c r="I37" s="1198"/>
      <c r="J37" s="1198"/>
      <c r="K37" s="1198"/>
      <c r="L37" s="1198"/>
      <c r="M37" s="1198"/>
      <c r="N37" s="1198"/>
      <c r="O37" s="1198"/>
      <c r="P37" s="1198"/>
      <c r="Q37" s="1198"/>
      <c r="R37" s="1198"/>
      <c r="S37" s="1198"/>
      <c r="T37" s="1198"/>
      <c r="U37" s="1198"/>
      <c r="V37" s="1198"/>
    </row>
    <row r="38" spans="1:24" s="11" customFormat="1">
      <c r="A38" s="28"/>
      <c r="N38" s="18"/>
    </row>
    <row r="39" spans="1:24" s="11" customFormat="1">
      <c r="A39" s="28"/>
      <c r="N39" s="18"/>
    </row>
    <row r="40" spans="1:24" s="11" customFormat="1">
      <c r="A40" s="28"/>
      <c r="N40" s="18"/>
    </row>
    <row r="41" spans="1:24" s="11" customFormat="1">
      <c r="A41" s="28"/>
      <c r="N41" s="18"/>
    </row>
  </sheetData>
  <mergeCells count="17">
    <mergeCell ref="V25:V26"/>
    <mergeCell ref="L24:V24"/>
    <mergeCell ref="B5:P5"/>
    <mergeCell ref="A1:X1"/>
    <mergeCell ref="A37:V37"/>
    <mergeCell ref="A2:W2"/>
    <mergeCell ref="T9:V9"/>
    <mergeCell ref="T16:V16"/>
    <mergeCell ref="L6:P6"/>
    <mergeCell ref="F6:J6"/>
    <mergeCell ref="B25:B26"/>
    <mergeCell ref="D25:D26"/>
    <mergeCell ref="A3:X3"/>
    <mergeCell ref="A4:X4"/>
    <mergeCell ref="X25:X26"/>
    <mergeCell ref="L25:L26"/>
    <mergeCell ref="P25:P26"/>
  </mergeCells>
  <pageMargins left="0.39370078740157499" right="0.78740157480314998" top="0.39370078740157499" bottom="0.39370078740157499" header="0.31496062992126" footer="0.31496062992126"/>
  <pageSetup scale="8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F0"/>
  </sheetPr>
  <dimension ref="A1:U35"/>
  <sheetViews>
    <sheetView rightToLeft="1" zoomScaleSheetLayoutView="96" workbookViewId="0">
      <selection activeCell="B30" sqref="B30:D32"/>
    </sheetView>
  </sheetViews>
  <sheetFormatPr defaultColWidth="9" defaultRowHeight="18"/>
  <cols>
    <col min="1" max="1" width="6.5" style="50" customWidth="1"/>
    <col min="2" max="2" width="6.375" style="17" customWidth="1"/>
    <col min="3" max="3" width="10.375" style="17" customWidth="1"/>
    <col min="4" max="4" width="9.125" style="17" customWidth="1"/>
    <col min="5" max="5" width="1.375" style="17" customWidth="1"/>
    <col min="6" max="6" width="7.625" style="17" customWidth="1"/>
    <col min="7" max="7" width="1.5" style="17" customWidth="1"/>
    <col min="8" max="8" width="9.625" style="17" customWidth="1"/>
    <col min="9" max="9" width="0.625" style="17" customWidth="1"/>
    <col min="10" max="10" width="17.625" style="17" customWidth="1"/>
    <col min="11" max="11" width="1.5" style="17" customWidth="1"/>
    <col min="12" max="12" width="19" style="17" customWidth="1"/>
    <col min="13" max="13" width="1" style="17" customWidth="1"/>
    <col min="14" max="14" width="11.375" style="17" customWidth="1"/>
    <col min="15" max="15" width="1" style="17" customWidth="1"/>
    <col min="16" max="16" width="8.375" style="17" customWidth="1"/>
    <col min="17" max="17" width="1" style="17" customWidth="1"/>
    <col min="18" max="18" width="4.375" style="17" customWidth="1"/>
    <col min="19" max="19" width="1.875" style="17" customWidth="1"/>
    <col min="20" max="20" width="10.375" style="17" bestFit="1" customWidth="1"/>
    <col min="21" max="21" width="5" style="17" hidden="1" customWidth="1"/>
    <col min="22" max="22" width="10.375" style="17" bestFit="1" customWidth="1"/>
    <col min="23" max="25" width="9" style="17"/>
    <col min="26" max="26" width="10.375" style="17" bestFit="1" customWidth="1"/>
    <col min="27" max="16384" width="9" style="17"/>
  </cols>
  <sheetData>
    <row r="1" spans="1:21" s="25" customFormat="1" ht="21">
      <c r="A1" s="1304" t="str">
        <f>'سر برگ صفحات'!A1</f>
        <v>شرکت نمونه (سهامی خاص)</v>
      </c>
      <c r="B1" s="1304"/>
      <c r="C1" s="1304"/>
      <c r="D1" s="1304"/>
      <c r="E1" s="1304"/>
      <c r="F1" s="1304"/>
      <c r="G1" s="1304"/>
      <c r="H1" s="1304"/>
      <c r="I1" s="1304"/>
      <c r="J1" s="1304"/>
      <c r="K1" s="1304"/>
      <c r="L1" s="1304"/>
      <c r="M1" s="1304"/>
      <c r="N1" s="1304"/>
      <c r="O1" s="1304"/>
      <c r="P1" s="1304"/>
      <c r="Q1" s="1304"/>
      <c r="R1" s="1304"/>
      <c r="S1" s="1304"/>
      <c r="T1" s="23"/>
    </row>
    <row r="2" spans="1:21" s="25" customFormat="1" ht="21" hidden="1">
      <c r="A2" s="1339" t="str">
        <f>'سر برگ صفحات'!A2</f>
        <v>صورتهای مالی تلفیق گروه و شرکت</v>
      </c>
      <c r="B2" s="1339"/>
      <c r="C2" s="1339"/>
      <c r="D2" s="1339"/>
      <c r="E2" s="1339"/>
      <c r="F2" s="1339"/>
      <c r="G2" s="1339"/>
      <c r="H2" s="1339"/>
      <c r="I2" s="1339"/>
      <c r="J2" s="1339"/>
      <c r="K2" s="1339"/>
      <c r="L2" s="1339"/>
      <c r="M2" s="1339"/>
      <c r="N2" s="1339"/>
      <c r="O2" s="1339"/>
      <c r="P2" s="1339"/>
      <c r="Q2" s="1339"/>
      <c r="R2" s="1339"/>
      <c r="S2" s="1339"/>
      <c r="T2" s="23"/>
    </row>
    <row r="3" spans="1:21" s="25" customFormat="1" ht="21">
      <c r="A3" s="1339" t="str">
        <f>'سر برگ صفحات'!A15</f>
        <v>يادداشتهاي توضيحي صورت هاي مالي</v>
      </c>
      <c r="B3" s="1339"/>
      <c r="C3" s="1339"/>
      <c r="D3" s="1339"/>
      <c r="E3" s="1339"/>
      <c r="F3" s="1339"/>
      <c r="G3" s="1339"/>
      <c r="H3" s="1339"/>
      <c r="I3" s="1339"/>
      <c r="J3" s="1339"/>
      <c r="K3" s="1339"/>
      <c r="L3" s="1339"/>
      <c r="M3" s="1339"/>
      <c r="N3" s="1339"/>
      <c r="O3" s="1339"/>
      <c r="P3" s="1339"/>
      <c r="Q3" s="1339"/>
      <c r="R3" s="1339"/>
      <c r="S3" s="1372"/>
      <c r="T3" s="23"/>
    </row>
    <row r="4" spans="1:21" s="25" customFormat="1" ht="22.5" customHeight="1">
      <c r="A4" s="1339" t="str">
        <f>'10-11'!A4:X4</f>
        <v xml:space="preserve"> دوره مالی منتهی به 29 اسفند 1400</v>
      </c>
      <c r="B4" s="1339"/>
      <c r="C4" s="1339"/>
      <c r="D4" s="1339"/>
      <c r="E4" s="1339"/>
      <c r="F4" s="1339"/>
      <c r="G4" s="1339"/>
      <c r="H4" s="1339"/>
      <c r="I4" s="1339"/>
      <c r="J4" s="1339"/>
      <c r="K4" s="1339"/>
      <c r="L4" s="1339"/>
      <c r="M4" s="1339"/>
      <c r="N4" s="1339"/>
      <c r="O4" s="1339"/>
      <c r="P4" s="1339"/>
      <c r="Q4" s="1339"/>
      <c r="R4" s="1339"/>
      <c r="S4" s="1339"/>
      <c r="T4" s="23"/>
    </row>
    <row r="5" spans="1:21" s="25" customFormat="1" ht="24.75" hidden="1" customHeight="1">
      <c r="A5" s="868" t="s">
        <v>846</v>
      </c>
      <c r="B5" s="875" t="s">
        <v>847</v>
      </c>
      <c r="C5" s="874"/>
      <c r="D5" s="874"/>
      <c r="E5" s="874"/>
      <c r="F5" s="874"/>
      <c r="G5" s="874"/>
      <c r="H5" s="874"/>
      <c r="I5" s="874"/>
      <c r="J5" s="874"/>
      <c r="K5" s="874"/>
      <c r="L5" s="874"/>
      <c r="M5" s="355"/>
      <c r="N5" s="871"/>
      <c r="O5" s="355"/>
      <c r="P5" s="355"/>
      <c r="Q5" s="355"/>
      <c r="R5" s="871"/>
      <c r="S5" s="224"/>
      <c r="T5" s="23"/>
    </row>
    <row r="6" spans="1:21" s="25" customFormat="1" ht="24.75" hidden="1" customHeight="1">
      <c r="A6" s="868"/>
      <c r="B6" s="872"/>
      <c r="C6" s="872"/>
      <c r="D6" s="1211" t="e">
        <f>#REF!</f>
        <v>#REF!</v>
      </c>
      <c r="E6" s="1211"/>
      <c r="F6" s="1211"/>
      <c r="G6" s="1211"/>
      <c r="H6" s="1211"/>
      <c r="I6" s="1211"/>
      <c r="J6" s="1211"/>
      <c r="K6" s="355"/>
      <c r="L6" s="1211" t="e">
        <f>#REF!</f>
        <v>#REF!</v>
      </c>
      <c r="M6" s="1211"/>
      <c r="N6" s="1211"/>
      <c r="O6" s="1211"/>
      <c r="P6" s="1211"/>
      <c r="Q6" s="1211"/>
      <c r="R6" s="1211"/>
      <c r="S6" s="224"/>
      <c r="T6" s="23"/>
    </row>
    <row r="7" spans="1:21" s="25" customFormat="1" ht="39.75" hidden="1" customHeight="1">
      <c r="A7" s="869"/>
      <c r="B7" s="872"/>
      <c r="C7" s="872"/>
      <c r="D7" s="876" t="s">
        <v>848</v>
      </c>
      <c r="E7" s="877"/>
      <c r="F7" s="876" t="s">
        <v>615</v>
      </c>
      <c r="G7" s="877"/>
      <c r="H7" s="876" t="s">
        <v>849</v>
      </c>
      <c r="I7" s="877"/>
      <c r="J7" s="878" t="s">
        <v>850</v>
      </c>
      <c r="K7" s="877"/>
      <c r="L7" s="876" t="s">
        <v>848</v>
      </c>
      <c r="M7" s="877"/>
      <c r="N7" s="876" t="s">
        <v>615</v>
      </c>
      <c r="O7" s="877"/>
      <c r="P7" s="876" t="s">
        <v>849</v>
      </c>
      <c r="Q7" s="877"/>
      <c r="R7" s="876" t="s">
        <v>850</v>
      </c>
      <c r="S7" s="224"/>
      <c r="T7" s="23"/>
    </row>
    <row r="8" spans="1:21" s="25" customFormat="1" ht="21" hidden="1" customHeight="1">
      <c r="A8" s="870"/>
      <c r="B8" s="1214"/>
      <c r="C8" s="1214"/>
      <c r="D8" s="873" t="s">
        <v>24</v>
      </c>
      <c r="E8" s="870"/>
      <c r="F8" s="873" t="s">
        <v>24</v>
      </c>
      <c r="G8" s="870"/>
      <c r="H8" s="873" t="s">
        <v>24</v>
      </c>
      <c r="I8" s="870"/>
      <c r="J8" s="873" t="s">
        <v>24</v>
      </c>
      <c r="K8" s="870"/>
      <c r="L8" s="873" t="s">
        <v>24</v>
      </c>
      <c r="M8" s="870"/>
      <c r="N8" s="873" t="s">
        <v>24</v>
      </c>
      <c r="O8" s="870"/>
      <c r="P8" s="873" t="s">
        <v>24</v>
      </c>
      <c r="Q8" s="870"/>
      <c r="R8" s="873" t="s">
        <v>24</v>
      </c>
      <c r="S8" s="224"/>
      <c r="T8" s="23"/>
    </row>
    <row r="9" spans="1:21" s="25" customFormat="1" ht="21" hidden="1" customHeight="1" thickBot="1">
      <c r="A9" s="870"/>
      <c r="B9" s="1215" t="s">
        <v>851</v>
      </c>
      <c r="C9" s="1215"/>
      <c r="D9" s="879">
        <v>65817</v>
      </c>
      <c r="E9" s="870"/>
      <c r="F9" s="879">
        <v>50034</v>
      </c>
      <c r="G9" s="870"/>
      <c r="H9" s="879">
        <v>89183</v>
      </c>
      <c r="I9" s="870"/>
      <c r="J9" s="880">
        <v>8773</v>
      </c>
      <c r="K9" s="870"/>
      <c r="L9" s="879">
        <v>45145</v>
      </c>
      <c r="M9" s="870"/>
      <c r="N9" s="879">
        <v>30971</v>
      </c>
      <c r="O9" s="870"/>
      <c r="P9" s="879">
        <v>115790</v>
      </c>
      <c r="Q9" s="870"/>
      <c r="R9" s="879">
        <v>8310</v>
      </c>
      <c r="S9" s="224"/>
      <c r="T9" s="23"/>
    </row>
    <row r="10" spans="1:21" s="11" customFormat="1" ht="14.25" customHeight="1">
      <c r="A10" s="34" t="s">
        <v>313</v>
      </c>
      <c r="B10" s="116" t="s">
        <v>312</v>
      </c>
      <c r="C10" s="116"/>
      <c r="D10" s="116"/>
      <c r="E10" s="116"/>
      <c r="F10" s="116"/>
      <c r="G10" s="71"/>
      <c r="H10" s="71"/>
      <c r="I10" s="71"/>
      <c r="J10" s="71"/>
      <c r="K10" s="71"/>
      <c r="L10" s="71"/>
      <c r="M10" s="71"/>
      <c r="N10" s="71"/>
      <c r="O10" s="71"/>
      <c r="P10" s="71"/>
      <c r="Q10" s="71"/>
      <c r="R10" s="71"/>
      <c r="S10" s="71"/>
      <c r="T10" s="71"/>
      <c r="U10" s="20"/>
    </row>
    <row r="11" spans="1:21" s="11" customFormat="1" ht="12.75" hidden="1" customHeight="1" thickBot="1">
      <c r="A11" s="1373"/>
      <c r="B11" s="999"/>
      <c r="C11" s="999"/>
      <c r="D11" s="999"/>
      <c r="E11" s="999"/>
      <c r="F11" s="999"/>
      <c r="G11" s="199"/>
      <c r="H11" s="199"/>
      <c r="I11" s="199"/>
      <c r="J11" s="1210" t="s">
        <v>180</v>
      </c>
      <c r="K11" s="1210"/>
      <c r="L11" s="1210"/>
      <c r="M11" s="830"/>
      <c r="N11" s="1210"/>
      <c r="O11" s="1210"/>
      <c r="P11" s="1210"/>
      <c r="Q11" s="253"/>
      <c r="R11" s="253"/>
      <c r="U11" s="20"/>
    </row>
    <row r="12" spans="1:21" s="11" customFormat="1" ht="29.25" customHeight="1" thickBot="1">
      <c r="A12" s="1373"/>
      <c r="B12" s="999"/>
      <c r="C12" s="999"/>
      <c r="D12" s="999"/>
      <c r="E12" s="999"/>
      <c r="F12" s="999"/>
      <c r="G12" s="199"/>
      <c r="H12" s="199"/>
      <c r="I12" s="199"/>
      <c r="J12" s="684" t="str">
        <f>J28</f>
        <v>1400/12/29</v>
      </c>
      <c r="K12" s="509"/>
      <c r="L12" s="684" t="str">
        <f>'سر برگ صفحات'!A17</f>
        <v xml:space="preserve"> 1399/12/30</v>
      </c>
      <c r="M12" s="199"/>
      <c r="N12" s="908"/>
      <c r="O12" s="199"/>
      <c r="P12" s="924"/>
      <c r="Q12" s="250"/>
      <c r="U12" s="20"/>
    </row>
    <row r="13" spans="1:21" s="11" customFormat="1" ht="20.25">
      <c r="A13" s="1373"/>
      <c r="B13" s="999"/>
      <c r="C13" s="999"/>
      <c r="D13" s="999"/>
      <c r="E13" s="999"/>
      <c r="F13" s="999"/>
      <c r="G13" s="199"/>
      <c r="H13" s="199"/>
      <c r="I13" s="199"/>
      <c r="J13" s="202" t="s">
        <v>24</v>
      </c>
      <c r="K13" s="250"/>
      <c r="L13" s="202" t="s">
        <v>24</v>
      </c>
      <c r="M13" s="207"/>
      <c r="N13" s="259"/>
      <c r="O13" s="250"/>
      <c r="P13" s="202"/>
      <c r="Q13" s="250"/>
      <c r="S13" s="17"/>
      <c r="U13" s="20"/>
    </row>
    <row r="14" spans="1:21" s="11" customFormat="1" ht="18.75" customHeight="1">
      <c r="A14" s="1373"/>
      <c r="B14" s="1342" t="s">
        <v>308</v>
      </c>
      <c r="C14" s="1342"/>
      <c r="D14" s="1342"/>
      <c r="E14" s="1342"/>
      <c r="F14" s="1342"/>
      <c r="G14" s="204"/>
      <c r="H14" s="207"/>
      <c r="I14" s="207"/>
      <c r="J14" s="399" t="s">
        <v>72</v>
      </c>
      <c r="K14" s="509"/>
      <c r="L14" s="510">
        <v>10919</v>
      </c>
      <c r="M14" s="207"/>
      <c r="N14" s="399"/>
      <c r="O14" s="509"/>
      <c r="P14" s="510"/>
      <c r="Q14" s="509"/>
      <c r="S14" s="508"/>
      <c r="U14" s="20"/>
    </row>
    <row r="15" spans="1:21" s="11" customFormat="1" ht="18.75" hidden="1" customHeight="1">
      <c r="A15" s="1373"/>
      <c r="B15" s="1342" t="s">
        <v>309</v>
      </c>
      <c r="C15" s="1342"/>
      <c r="D15" s="1342"/>
      <c r="E15" s="1342"/>
      <c r="F15" s="1342"/>
      <c r="G15" s="205"/>
      <c r="H15" s="207"/>
      <c r="I15" s="207"/>
      <c r="J15" s="399">
        <v>0</v>
      </c>
      <c r="K15" s="509"/>
      <c r="L15" s="399" t="s">
        <v>72</v>
      </c>
      <c r="M15" s="207"/>
      <c r="N15" s="399"/>
      <c r="O15" s="509"/>
      <c r="P15" s="399"/>
      <c r="Q15" s="509"/>
      <c r="S15" s="508"/>
      <c r="U15" s="20"/>
    </row>
    <row r="16" spans="1:21" s="11" customFormat="1" ht="18.75" hidden="1" customHeight="1" thickBot="1">
      <c r="A16" s="1373"/>
      <c r="B16" s="1342" t="s">
        <v>310</v>
      </c>
      <c r="C16" s="1342"/>
      <c r="D16" s="1342"/>
      <c r="E16" s="1342"/>
      <c r="F16" s="1342"/>
      <c r="G16" s="205"/>
      <c r="H16" s="207"/>
      <c r="I16" s="207"/>
      <c r="J16" s="399" t="s">
        <v>72</v>
      </c>
      <c r="K16" s="509"/>
      <c r="L16" s="399" t="s">
        <v>72</v>
      </c>
      <c r="M16" s="207"/>
      <c r="N16" s="399"/>
      <c r="O16" s="509"/>
      <c r="P16" s="399"/>
      <c r="Q16" s="509"/>
      <c r="S16" s="508"/>
      <c r="U16" s="20"/>
    </row>
    <row r="17" spans="1:21" s="11" customFormat="1" ht="18.75" customHeight="1" thickBot="1">
      <c r="A17" s="1373"/>
      <c r="B17" s="1342" t="s">
        <v>282</v>
      </c>
      <c r="C17" s="1342"/>
      <c r="D17" s="1342"/>
      <c r="E17" s="1342"/>
      <c r="F17" s="1342"/>
      <c r="G17" s="204"/>
      <c r="H17" s="207"/>
      <c r="I17" s="207"/>
      <c r="J17" s="399" t="s">
        <v>72</v>
      </c>
      <c r="K17" s="509"/>
      <c r="L17" s="510">
        <v>600</v>
      </c>
      <c r="M17" s="207"/>
      <c r="N17" s="399"/>
      <c r="O17" s="509"/>
      <c r="P17" s="510"/>
      <c r="Q17" s="509"/>
      <c r="S17" s="508"/>
      <c r="U17" s="20"/>
    </row>
    <row r="18" spans="1:21" s="11" customFormat="1" ht="18.75" customHeight="1" thickBot="1">
      <c r="A18" s="1373"/>
      <c r="B18" s="495"/>
      <c r="C18" s="495"/>
      <c r="D18" s="495"/>
      <c r="E18" s="495"/>
      <c r="F18" s="495"/>
      <c r="G18" s="207"/>
      <c r="H18" s="207"/>
      <c r="I18" s="207"/>
      <c r="J18" s="511" t="s">
        <v>72</v>
      </c>
      <c r="K18" s="507"/>
      <c r="L18" s="511">
        <f>SUM(L14:L17)</f>
        <v>11519</v>
      </c>
      <c r="M18" s="512"/>
      <c r="N18" s="399"/>
      <c r="O18" s="507"/>
      <c r="P18" s="510"/>
      <c r="Q18" s="507"/>
      <c r="S18" s="30"/>
      <c r="U18" s="20"/>
    </row>
    <row r="19" spans="1:21" s="11" customFormat="1" ht="18.75" hidden="1" customHeight="1">
      <c r="A19" s="1373"/>
      <c r="B19" s="1374" t="s">
        <v>311</v>
      </c>
      <c r="C19" s="1374"/>
      <c r="D19" s="1374"/>
      <c r="E19" s="1374"/>
      <c r="F19" s="1374"/>
      <c r="G19" s="257"/>
      <c r="H19" s="258"/>
      <c r="I19" s="258"/>
      <c r="M19" s="239"/>
      <c r="N19" s="240" t="s">
        <v>72</v>
      </c>
      <c r="O19" s="240"/>
      <c r="P19" s="240"/>
      <c r="Q19" s="240"/>
      <c r="R19" s="357">
        <v>0</v>
      </c>
      <c r="S19" s="30"/>
      <c r="U19" s="20"/>
    </row>
    <row r="20" spans="1:21" s="11" customFormat="1" ht="18.75" hidden="1" customHeight="1">
      <c r="A20" s="1373"/>
      <c r="B20" s="495"/>
      <c r="C20" s="495"/>
      <c r="D20" s="495"/>
      <c r="E20" s="495"/>
      <c r="F20" s="495"/>
      <c r="G20" s="207"/>
      <c r="H20" s="207"/>
      <c r="I20" s="207"/>
      <c r="M20" s="207"/>
      <c r="N20" s="421">
        <f>SUM(N18:N19)</f>
        <v>0</v>
      </c>
      <c r="O20" s="319"/>
      <c r="P20" s="319"/>
      <c r="Q20" s="319"/>
      <c r="R20" s="421">
        <f>SUM(R18:R19)</f>
        <v>0</v>
      </c>
      <c r="S20" s="30"/>
      <c r="U20" s="20"/>
    </row>
    <row r="21" spans="1:21" s="11" customFormat="1" ht="18.75" customHeight="1" thickTop="1" thickBot="1">
      <c r="A21" s="1373"/>
      <c r="B21" s="1342" t="s">
        <v>970</v>
      </c>
      <c r="C21" s="1342"/>
      <c r="D21" s="1342"/>
      <c r="E21" s="495"/>
      <c r="F21" s="495"/>
      <c r="G21" s="207"/>
      <c r="H21" s="207"/>
      <c r="I21" s="207"/>
      <c r="J21" s="1053">
        <v>0</v>
      </c>
      <c r="L21" s="1053">
        <v>-10919</v>
      </c>
      <c r="M21" s="207"/>
      <c r="N21" s="244"/>
      <c r="O21" s="319"/>
      <c r="P21" s="319"/>
      <c r="Q21" s="319"/>
      <c r="R21" s="244"/>
      <c r="S21" s="30"/>
      <c r="U21" s="20"/>
    </row>
    <row r="22" spans="1:21" s="11" customFormat="1" ht="18.75" customHeight="1" thickBot="1">
      <c r="A22" s="1373"/>
      <c r="B22" s="1342"/>
      <c r="C22" s="1342"/>
      <c r="D22" s="1342"/>
      <c r="E22" s="495"/>
      <c r="F22" s="495"/>
      <c r="G22" s="207"/>
      <c r="H22" s="207"/>
      <c r="I22" s="207"/>
      <c r="J22" s="511">
        <v>0</v>
      </c>
      <c r="L22" s="511">
        <f>L18+L21</f>
        <v>600</v>
      </c>
      <c r="M22" s="207"/>
      <c r="N22" s="244"/>
      <c r="O22" s="319"/>
      <c r="P22" s="319"/>
      <c r="Q22" s="319"/>
      <c r="R22" s="244"/>
      <c r="S22" s="30"/>
      <c r="U22" s="20"/>
    </row>
    <row r="23" spans="1:21" s="11" customFormat="1" ht="39" customHeight="1" thickTop="1">
      <c r="A23" s="1373"/>
      <c r="B23" s="1342"/>
      <c r="C23" s="1342"/>
      <c r="D23" s="1342"/>
      <c r="E23" s="495"/>
      <c r="F23" s="495"/>
      <c r="G23" s="207"/>
      <c r="H23" s="207"/>
      <c r="I23" s="207"/>
      <c r="J23" s="510"/>
      <c r="L23" s="510"/>
      <c r="M23" s="207"/>
      <c r="N23" s="244"/>
      <c r="O23" s="319"/>
      <c r="P23" s="319"/>
      <c r="Q23" s="319"/>
      <c r="R23" s="244"/>
      <c r="S23" s="30"/>
      <c r="U23" s="20"/>
    </row>
    <row r="24" spans="1:21" s="11" customFormat="1" ht="47.25" customHeight="1">
      <c r="A24" s="1350" t="s">
        <v>708</v>
      </c>
      <c r="B24" s="1375" t="s">
        <v>1126</v>
      </c>
      <c r="C24" s="1375"/>
      <c r="D24" s="1375"/>
      <c r="E24" s="1375"/>
      <c r="F24" s="1375"/>
      <c r="G24" s="1375"/>
      <c r="H24" s="1375"/>
      <c r="I24" s="1375"/>
      <c r="J24" s="1375"/>
      <c r="K24" s="1375"/>
      <c r="L24" s="1375"/>
      <c r="M24" s="1375"/>
      <c r="N24" s="1375"/>
      <c r="O24" s="1375"/>
      <c r="P24" s="1375"/>
      <c r="Q24" s="1375"/>
      <c r="R24" s="1375"/>
      <c r="S24" s="30"/>
      <c r="U24" s="20"/>
    </row>
    <row r="25" spans="1:21" ht="38.25" customHeight="1">
      <c r="A25" s="1373"/>
      <c r="B25" s="763"/>
      <c r="C25" s="763"/>
      <c r="D25" s="763"/>
      <c r="E25" s="763"/>
      <c r="F25" s="763"/>
      <c r="G25" s="763"/>
      <c r="H25" s="763"/>
      <c r="I25" s="763"/>
      <c r="J25" s="763"/>
      <c r="K25" s="763"/>
      <c r="L25" s="763"/>
      <c r="M25" s="763"/>
      <c r="N25" s="763"/>
      <c r="O25" s="763"/>
      <c r="P25" s="763"/>
      <c r="Q25" s="763"/>
      <c r="R25" s="763"/>
      <c r="U25" s="47"/>
    </row>
    <row r="26" spans="1:21" s="25" customFormat="1" ht="15" customHeight="1">
      <c r="A26" s="34" t="s">
        <v>41</v>
      </c>
      <c r="B26" s="1230" t="s">
        <v>71</v>
      </c>
      <c r="C26" s="1230"/>
      <c r="D26" s="1230"/>
      <c r="E26" s="1230"/>
      <c r="F26" s="1230"/>
      <c r="G26" s="1230"/>
      <c r="H26" s="1230"/>
      <c r="I26" s="1230"/>
      <c r="J26" s="1230"/>
      <c r="K26" s="1230"/>
      <c r="L26" s="1230"/>
      <c r="M26" s="1230"/>
      <c r="N26" s="1230"/>
      <c r="O26" s="1230"/>
      <c r="P26" s="1230"/>
      <c r="Q26" s="1230"/>
      <c r="R26" s="1230"/>
      <c r="S26" s="71"/>
      <c r="T26" s="23"/>
    </row>
    <row r="27" spans="1:21" s="25" customFormat="1" ht="15" hidden="1" customHeight="1">
      <c r="A27" s="29"/>
      <c r="B27" s="100"/>
      <c r="C27" s="100"/>
      <c r="D27" s="100"/>
      <c r="E27" s="100"/>
      <c r="F27" s="100"/>
      <c r="G27" s="100"/>
      <c r="H27" s="100"/>
      <c r="I27" s="100"/>
      <c r="J27" s="1213" t="s">
        <v>840</v>
      </c>
      <c r="K27" s="1213"/>
      <c r="L27" s="1213"/>
      <c r="M27" s="100"/>
      <c r="N27" s="1213"/>
      <c r="O27" s="1213"/>
      <c r="P27" s="1213"/>
      <c r="Q27" s="71"/>
      <c r="R27" s="71"/>
      <c r="S27" s="100"/>
      <c r="T27" s="23"/>
    </row>
    <row r="28" spans="1:21" s="150" customFormat="1" ht="23.25" customHeight="1" thickBot="1">
      <c r="A28" s="152"/>
      <c r="B28" s="199"/>
      <c r="C28" s="199"/>
      <c r="D28" s="199"/>
      <c r="E28" s="199"/>
      <c r="F28" s="199"/>
      <c r="G28" s="199"/>
      <c r="I28" s="199"/>
      <c r="J28" s="688" t="s">
        <v>1059</v>
      </c>
      <c r="K28" s="782"/>
      <c r="L28" s="688" t="str">
        <f>L12</f>
        <v xml:space="preserve"> 1399/12/30</v>
      </c>
      <c r="M28" s="782"/>
      <c r="Q28" s="782"/>
    </row>
    <row r="29" spans="1:21" s="261" customFormat="1" ht="19.5" customHeight="1">
      <c r="A29" s="260"/>
      <c r="B29" s="199"/>
      <c r="C29" s="199"/>
      <c r="D29" s="199"/>
      <c r="E29" s="199"/>
      <c r="F29" s="199"/>
      <c r="G29" s="199"/>
      <c r="I29" s="207"/>
      <c r="J29" s="202" t="s">
        <v>302</v>
      </c>
      <c r="K29" s="48"/>
      <c r="L29" s="202" t="s">
        <v>302</v>
      </c>
      <c r="M29" s="48"/>
      <c r="Q29" s="48"/>
    </row>
    <row r="30" spans="1:21" ht="18" customHeight="1">
      <c r="B30" s="1343" t="s">
        <v>315</v>
      </c>
      <c r="C30" s="1343"/>
      <c r="D30" s="1343"/>
      <c r="E30" s="240"/>
      <c r="F30" s="240"/>
      <c r="G30" s="240"/>
      <c r="I30" s="207"/>
      <c r="J30" s="510">
        <v>339</v>
      </c>
      <c r="L30" s="510">
        <v>155</v>
      </c>
    </row>
    <row r="31" spans="1:21" ht="18" customHeight="1">
      <c r="B31" s="1343" t="s">
        <v>225</v>
      </c>
      <c r="C31" s="1343"/>
      <c r="D31" s="1343"/>
      <c r="E31" s="240"/>
      <c r="F31" s="240"/>
      <c r="G31" s="240"/>
      <c r="I31" s="207"/>
      <c r="J31" s="399" t="s">
        <v>72</v>
      </c>
      <c r="L31" s="510">
        <v>339</v>
      </c>
    </row>
    <row r="32" spans="1:21" ht="18" customHeight="1" thickBot="1">
      <c r="B32" s="1343" t="s">
        <v>316</v>
      </c>
      <c r="C32" s="1343"/>
      <c r="D32" s="1343"/>
      <c r="E32" s="240"/>
      <c r="F32" s="240"/>
      <c r="G32" s="240"/>
      <c r="I32" s="207"/>
      <c r="J32" s="510">
        <v>155</v>
      </c>
      <c r="L32" s="510">
        <v>6496</v>
      </c>
    </row>
    <row r="33" spans="1:19" ht="22.5" customHeight="1" thickBot="1">
      <c r="B33" s="199"/>
      <c r="C33" s="199"/>
      <c r="D33" s="199"/>
      <c r="E33" s="199"/>
      <c r="F33" s="199"/>
      <c r="G33" s="199"/>
      <c r="I33" s="207"/>
      <c r="J33" s="511">
        <f>SUM(J30:J32)</f>
        <v>494</v>
      </c>
      <c r="L33" s="511">
        <f>SUM(L30:L32)</f>
        <v>6990</v>
      </c>
    </row>
    <row r="34" spans="1:19" ht="18" customHeight="1" thickTop="1">
      <c r="A34" s="282" t="s">
        <v>839</v>
      </c>
      <c r="B34" s="1212"/>
      <c r="C34" s="1212"/>
      <c r="D34" s="1212"/>
      <c r="E34" s="1212"/>
      <c r="F34" s="1212"/>
      <c r="G34" s="1212"/>
      <c r="H34" s="1212"/>
      <c r="I34" s="1212"/>
      <c r="J34" s="1212"/>
      <c r="K34" s="1212"/>
      <c r="L34" s="1212"/>
      <c r="M34" s="1212"/>
      <c r="N34" s="1212"/>
      <c r="O34" s="1212"/>
      <c r="P34" s="1212"/>
      <c r="Q34" s="1212"/>
      <c r="R34" s="1212"/>
      <c r="S34" s="805"/>
    </row>
    <row r="35" spans="1:19" ht="13.5" customHeight="1">
      <c r="A35" s="1198" t="s">
        <v>778</v>
      </c>
      <c r="B35" s="1198"/>
      <c r="C35" s="1198"/>
      <c r="D35" s="1198"/>
      <c r="E35" s="1198"/>
      <c r="F35" s="1198"/>
      <c r="G35" s="1198"/>
      <c r="H35" s="1198"/>
      <c r="I35" s="1198"/>
      <c r="J35" s="1198"/>
      <c r="K35" s="1198"/>
      <c r="L35" s="1198"/>
      <c r="M35" s="1198"/>
      <c r="N35" s="1198"/>
      <c r="O35" s="1198"/>
      <c r="P35" s="1198"/>
      <c r="Q35" s="1198"/>
      <c r="R35" s="1198"/>
    </row>
  </sheetData>
  <mergeCells count="16">
    <mergeCell ref="A35:R35"/>
    <mergeCell ref="B34:R34"/>
    <mergeCell ref="N11:P11"/>
    <mergeCell ref="N27:P27"/>
    <mergeCell ref="B8:C8"/>
    <mergeCell ref="B9:C9"/>
    <mergeCell ref="J27:L27"/>
    <mergeCell ref="A1:S1"/>
    <mergeCell ref="A2:S2"/>
    <mergeCell ref="A3:R3"/>
    <mergeCell ref="A4:S4"/>
    <mergeCell ref="B26:R26"/>
    <mergeCell ref="J11:L11"/>
    <mergeCell ref="B24:R24"/>
    <mergeCell ref="D6:J6"/>
    <mergeCell ref="L6:R6"/>
  </mergeCells>
  <pageMargins left="0.39370078740157499" right="0.78740157480314998" top="0.196850393700787" bottom="0.196850393700787" header="0.31496062992126" footer="0.31496062992126"/>
  <pageSetup scale="8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C00000"/>
  </sheetPr>
  <dimension ref="A1:P40"/>
  <sheetViews>
    <sheetView rightToLeft="1" view="pageBreakPreview" zoomScale="96" zoomScaleSheetLayoutView="96" workbookViewId="0">
      <selection activeCell="B7" sqref="A7:K7"/>
    </sheetView>
  </sheetViews>
  <sheetFormatPr defaultColWidth="9" defaultRowHeight="18"/>
  <cols>
    <col min="1" max="1" width="5.375" style="50" bestFit="1" customWidth="1"/>
    <col min="2" max="2" width="29" style="17" customWidth="1"/>
    <col min="3" max="3" width="7.5" style="17" customWidth="1"/>
    <col min="4" max="4" width="0.625" style="17" customWidth="1"/>
    <col min="5" max="5" width="12.125" style="17" customWidth="1"/>
    <col min="6" max="6" width="0.625" style="17" customWidth="1"/>
    <col min="7" max="7" width="12.125" style="17" customWidth="1"/>
    <col min="8" max="8" width="0.625" style="17" customWidth="1"/>
    <col min="9" max="9" width="12.125" style="17" customWidth="1"/>
    <col min="10" max="10" width="0.625" style="17" customWidth="1"/>
    <col min="11" max="11" width="12.125" style="17" customWidth="1"/>
    <col min="12" max="12" width="1.875" style="17" customWidth="1"/>
    <col min="13" max="13" width="11.625" style="47" customWidth="1"/>
    <col min="14" max="14" width="15.375" style="47" bestFit="1" customWidth="1"/>
    <col min="15" max="15" width="8.5" style="17" customWidth="1"/>
    <col min="16" max="16" width="10.375" style="17" bestFit="1" customWidth="1"/>
    <col min="17" max="17" width="5" style="17" customWidth="1"/>
    <col min="18" max="18" width="10.375" style="17" bestFit="1" customWidth="1"/>
    <col min="19" max="21" width="9" style="17"/>
    <col min="22" max="22" width="10.375" style="17" bestFit="1" customWidth="1"/>
    <col min="23" max="16384" width="9" style="17"/>
  </cols>
  <sheetData>
    <row r="1" spans="1:16" s="25" customFormat="1" ht="21">
      <c r="A1" s="1109" t="str">
        <f>'سر برگ صفحات'!A1</f>
        <v>شرکت نمونه (سهامی خاص)</v>
      </c>
      <c r="B1" s="1109"/>
      <c r="C1" s="1109"/>
      <c r="D1" s="1109"/>
      <c r="E1" s="1109"/>
      <c r="F1" s="1109"/>
      <c r="G1" s="1109"/>
      <c r="H1" s="1109"/>
      <c r="I1" s="1109"/>
      <c r="J1" s="1109"/>
      <c r="K1" s="1109"/>
      <c r="L1" s="1109"/>
      <c r="M1" s="24"/>
      <c r="N1" s="24"/>
      <c r="O1" s="23"/>
      <c r="P1" s="23"/>
    </row>
    <row r="2" spans="1:16" s="25" customFormat="1" ht="21">
      <c r="A2" s="1176" t="str">
        <f>'سر برگ صفحات'!A2</f>
        <v>صورتهای مالی تلفیق گروه و شرکت</v>
      </c>
      <c r="B2" s="1176"/>
      <c r="C2" s="1176"/>
      <c r="D2" s="1176"/>
      <c r="E2" s="1176"/>
      <c r="F2" s="1176"/>
      <c r="G2" s="1176"/>
      <c r="H2" s="1176"/>
      <c r="I2" s="1176"/>
      <c r="J2" s="1176"/>
      <c r="K2" s="1176"/>
      <c r="L2" s="1176"/>
      <c r="M2" s="24"/>
      <c r="N2" s="24"/>
      <c r="O2" s="23"/>
      <c r="P2" s="23"/>
    </row>
    <row r="3" spans="1:16" s="25" customFormat="1" ht="21">
      <c r="A3" s="1176" t="str">
        <f>'سر برگ صفحات'!A15</f>
        <v>يادداشتهاي توضيحي صورت هاي مالي</v>
      </c>
      <c r="B3" s="1176"/>
      <c r="C3" s="1176"/>
      <c r="D3" s="1176"/>
      <c r="E3" s="1176"/>
      <c r="F3" s="1176"/>
      <c r="G3" s="1176"/>
      <c r="H3" s="1176"/>
      <c r="I3" s="1176"/>
      <c r="J3" s="1176"/>
      <c r="K3" s="1176"/>
      <c r="L3" s="224"/>
      <c r="M3" s="24"/>
      <c r="N3" s="24"/>
      <c r="O3" s="23"/>
      <c r="P3" s="23"/>
    </row>
    <row r="4" spans="1:16" s="25" customFormat="1" ht="21">
      <c r="A4" s="1176" t="e">
        <f>#REF!</f>
        <v>#REF!</v>
      </c>
      <c r="B4" s="1176"/>
      <c r="C4" s="1176"/>
      <c r="D4" s="1176"/>
      <c r="E4" s="1176"/>
      <c r="F4" s="1176"/>
      <c r="G4" s="1176"/>
      <c r="H4" s="1176"/>
      <c r="I4" s="1176"/>
      <c r="J4" s="1176"/>
      <c r="K4" s="1176"/>
      <c r="L4" s="787"/>
      <c r="M4" s="24"/>
      <c r="N4" s="24"/>
      <c r="O4" s="23"/>
      <c r="P4" s="23"/>
    </row>
    <row r="5" spans="1:16" s="262" customFormat="1" ht="9" customHeight="1">
      <c r="A5" s="68"/>
      <c r="B5" s="195"/>
      <c r="C5" s="195"/>
      <c r="D5" s="195"/>
      <c r="E5" s="195"/>
      <c r="F5" s="195"/>
      <c r="G5" s="195"/>
      <c r="H5" s="195"/>
      <c r="I5" s="195"/>
      <c r="J5" s="195"/>
      <c r="K5" s="195"/>
      <c r="L5" s="195"/>
      <c r="M5" s="195"/>
      <c r="N5" s="195"/>
    </row>
    <row r="6" spans="1:16" s="262" customFormat="1" ht="9" customHeight="1">
      <c r="A6" s="68"/>
      <c r="B6" s="195"/>
      <c r="C6" s="195"/>
      <c r="D6" s="195"/>
      <c r="E6" s="195"/>
      <c r="F6" s="195"/>
      <c r="G6" s="195"/>
      <c r="H6" s="195"/>
      <c r="I6" s="195"/>
      <c r="J6" s="195"/>
      <c r="K6" s="195"/>
      <c r="L6" s="195"/>
      <c r="M6" s="195"/>
      <c r="N6" s="195"/>
    </row>
    <row r="7" spans="1:16" ht="15" customHeight="1">
      <c r="A7" s="29" t="s">
        <v>43</v>
      </c>
      <c r="B7" s="1202" t="s">
        <v>551</v>
      </c>
      <c r="C7" s="1202"/>
      <c r="D7" s="1202"/>
      <c r="E7" s="1202"/>
      <c r="F7" s="1202"/>
      <c r="G7" s="1202"/>
      <c r="H7" s="1202"/>
      <c r="I7" s="1202"/>
      <c r="J7" s="1202"/>
      <c r="K7" s="1202"/>
      <c r="L7" s="71"/>
      <c r="M7" s="51"/>
      <c r="N7" s="51"/>
    </row>
    <row r="8" spans="1:16" ht="15" customHeight="1">
      <c r="A8" s="29"/>
      <c r="B8" s="100"/>
      <c r="C8" s="100"/>
      <c r="D8" s="100"/>
      <c r="E8" s="100"/>
      <c r="F8" s="100"/>
      <c r="G8" s="100"/>
      <c r="H8" s="100"/>
      <c r="I8" s="100"/>
      <c r="J8" s="100"/>
      <c r="K8" s="100"/>
      <c r="L8" s="71"/>
      <c r="M8" s="51"/>
      <c r="N8" s="51"/>
    </row>
    <row r="9" spans="1:16" ht="23.25" customHeight="1" thickBot="1">
      <c r="A9" s="168"/>
      <c r="B9" s="207"/>
      <c r="C9" s="239"/>
      <c r="D9" s="207"/>
      <c r="E9" s="1216" t="str">
        <f>'سر برگ صفحات'!A16</f>
        <v>1400/12/29</v>
      </c>
      <c r="F9" s="1216"/>
      <c r="G9" s="1216"/>
      <c r="H9" s="1216"/>
      <c r="I9" s="1216"/>
      <c r="J9" s="199"/>
      <c r="K9" s="193" t="str">
        <f>'سر برگ صفحات'!A17</f>
        <v xml:space="preserve"> 1399/12/30</v>
      </c>
      <c r="M9" s="51"/>
      <c r="N9" s="51"/>
    </row>
    <row r="10" spans="1:16" ht="27" customHeight="1" thickBot="1">
      <c r="A10" s="26"/>
      <c r="B10" s="207"/>
      <c r="C10" s="688" t="s">
        <v>695</v>
      </c>
      <c r="D10" s="199"/>
      <c r="E10" s="783" t="s">
        <v>318</v>
      </c>
      <c r="F10" s="784"/>
      <c r="G10" s="785" t="s">
        <v>807</v>
      </c>
      <c r="H10" s="784"/>
      <c r="I10" s="786" t="s">
        <v>58</v>
      </c>
      <c r="J10" s="199"/>
      <c r="K10" s="783" t="s">
        <v>58</v>
      </c>
      <c r="M10" s="51"/>
      <c r="N10" s="51"/>
    </row>
    <row r="11" spans="1:16" ht="17.25" customHeight="1">
      <c r="A11" s="26"/>
      <c r="B11" s="244" t="s">
        <v>301</v>
      </c>
      <c r="C11" s="207"/>
      <c r="D11" s="207"/>
      <c r="E11" s="202" t="s">
        <v>314</v>
      </c>
      <c r="F11" s="251"/>
      <c r="G11" s="202" t="s">
        <v>314</v>
      </c>
      <c r="H11" s="251"/>
      <c r="I11" s="269" t="s">
        <v>314</v>
      </c>
      <c r="J11" s="251"/>
      <c r="K11" s="269" t="s">
        <v>314</v>
      </c>
      <c r="M11" s="51"/>
      <c r="N11" s="51"/>
    </row>
    <row r="12" spans="1:16" ht="17.25" customHeight="1">
      <c r="B12" s="244" t="s">
        <v>319</v>
      </c>
      <c r="C12" s="207"/>
      <c r="D12" s="207"/>
      <c r="E12" s="512"/>
      <c r="F12" s="512"/>
      <c r="G12" s="512"/>
      <c r="H12" s="512"/>
      <c r="I12" s="512"/>
      <c r="J12" s="512"/>
      <c r="K12" s="512"/>
      <c r="M12" s="51"/>
      <c r="N12" s="51"/>
    </row>
    <row r="13" spans="1:16" s="49" customFormat="1" ht="17.25" customHeight="1">
      <c r="A13" s="248"/>
      <c r="B13" s="244" t="s">
        <v>320</v>
      </c>
      <c r="C13" s="207"/>
      <c r="D13" s="207"/>
      <c r="E13" s="507"/>
      <c r="F13" s="507"/>
      <c r="G13" s="507"/>
      <c r="H13" s="507"/>
      <c r="I13" s="507"/>
      <c r="J13" s="507"/>
      <c r="K13" s="507"/>
      <c r="M13" s="219"/>
      <c r="N13" s="219"/>
    </row>
    <row r="14" spans="1:16" ht="17.25" customHeight="1">
      <c r="A14" s="26"/>
      <c r="B14" s="240" t="s">
        <v>321</v>
      </c>
      <c r="C14" s="207"/>
      <c r="D14" s="199"/>
      <c r="E14" s="321">
        <f>'14'!E10+'14'!E15+16</f>
        <v>16</v>
      </c>
      <c r="F14" s="468"/>
      <c r="G14" s="357">
        <v>0</v>
      </c>
      <c r="H14" s="468"/>
      <c r="I14" s="321">
        <f>E14-G14</f>
        <v>16</v>
      </c>
      <c r="J14" s="509"/>
      <c r="K14" s="357">
        <v>0</v>
      </c>
      <c r="M14" s="51"/>
      <c r="N14" s="51"/>
    </row>
    <row r="15" spans="1:16" ht="17.25" customHeight="1">
      <c r="A15" s="26"/>
      <c r="B15" s="240" t="s">
        <v>322</v>
      </c>
      <c r="C15" s="242" t="s">
        <v>344</v>
      </c>
      <c r="D15" s="199"/>
      <c r="E15" s="321">
        <f>'14'!E16</f>
        <v>485227</v>
      </c>
      <c r="F15" s="507"/>
      <c r="G15" s="672">
        <v>-3386</v>
      </c>
      <c r="H15" s="507"/>
      <c r="I15" s="321">
        <f>E15+G15</f>
        <v>481841</v>
      </c>
      <c r="J15" s="507"/>
      <c r="K15" s="321">
        <v>147990</v>
      </c>
      <c r="M15" s="51"/>
      <c r="N15" s="51"/>
    </row>
    <row r="16" spans="1:16" ht="17.25" customHeight="1">
      <c r="B16" s="240" t="s">
        <v>323</v>
      </c>
      <c r="C16" s="242" t="s">
        <v>713</v>
      </c>
      <c r="D16" s="199"/>
      <c r="E16" s="321">
        <f>'14'!E17</f>
        <v>71263</v>
      </c>
      <c r="F16" s="507"/>
      <c r="G16" s="357">
        <v>0</v>
      </c>
      <c r="H16" s="507"/>
      <c r="I16" s="321">
        <f t="shared" ref="I16:I18" si="0">E16-G16</f>
        <v>71263</v>
      </c>
      <c r="J16" s="507"/>
      <c r="K16" s="321">
        <v>50188</v>
      </c>
      <c r="M16" s="51"/>
      <c r="N16" s="51"/>
    </row>
    <row r="17" spans="2:14" ht="17.25" customHeight="1">
      <c r="B17" s="240" t="s">
        <v>324</v>
      </c>
      <c r="C17" s="207"/>
      <c r="D17" s="199"/>
      <c r="E17" s="321">
        <f>'14'!E18</f>
        <v>21937</v>
      </c>
      <c r="F17" s="468"/>
      <c r="G17" s="357">
        <v>0</v>
      </c>
      <c r="H17" s="468"/>
      <c r="I17" s="321">
        <f t="shared" si="0"/>
        <v>21937</v>
      </c>
      <c r="J17" s="507"/>
      <c r="K17" s="321">
        <v>18976</v>
      </c>
      <c r="M17" s="51"/>
      <c r="N17" s="51"/>
    </row>
    <row r="18" spans="2:14" s="263" customFormat="1" ht="17.25" customHeight="1">
      <c r="B18" s="240" t="s">
        <v>325</v>
      </c>
      <c r="C18" s="207"/>
      <c r="D18" s="199"/>
      <c r="E18" s="321">
        <v>120</v>
      </c>
      <c r="F18" s="507"/>
      <c r="G18" s="357">
        <v>0</v>
      </c>
      <c r="H18" s="507"/>
      <c r="I18" s="321">
        <f t="shared" si="0"/>
        <v>120</v>
      </c>
      <c r="J18" s="507"/>
      <c r="K18" s="321">
        <v>3370</v>
      </c>
      <c r="M18" s="264"/>
      <c r="N18" s="264"/>
    </row>
    <row r="19" spans="2:14" s="263" customFormat="1" ht="17.25" customHeight="1" thickBot="1">
      <c r="B19" s="240" t="s">
        <v>69</v>
      </c>
      <c r="C19" s="207"/>
      <c r="D19" s="199"/>
      <c r="E19" s="321">
        <f>'14'!E21-2240+233</f>
        <v>763</v>
      </c>
      <c r="F19" s="507"/>
      <c r="G19" s="357">
        <v>0</v>
      </c>
      <c r="H19" s="507"/>
      <c r="I19" s="321">
        <f>E19-G19-233</f>
        <v>530</v>
      </c>
      <c r="J19" s="507"/>
      <c r="K19" s="321">
        <v>2333</v>
      </c>
      <c r="M19" s="264"/>
      <c r="N19" s="885"/>
    </row>
    <row r="20" spans="2:14" s="263" customFormat="1" ht="24.75" customHeight="1" thickBot="1">
      <c r="B20" s="207"/>
      <c r="C20" s="207"/>
      <c r="D20" s="207"/>
      <c r="E20" s="469">
        <f>SUM(E14:E19)</f>
        <v>579326</v>
      </c>
      <c r="F20" s="507"/>
      <c r="G20" s="673">
        <f>SUM(G14:G19)</f>
        <v>-3386</v>
      </c>
      <c r="H20" s="507"/>
      <c r="I20" s="469">
        <f>SUM(I14:I19)</f>
        <v>575707</v>
      </c>
      <c r="J20" s="507"/>
      <c r="K20" s="469">
        <f>SUM(K14:K19)</f>
        <v>222857</v>
      </c>
      <c r="M20" s="264"/>
      <c r="N20" s="264"/>
    </row>
    <row r="21" spans="2:14" s="263" customFormat="1" ht="17.25" customHeight="1">
      <c r="B21" s="240" t="s">
        <v>326</v>
      </c>
      <c r="C21" s="199"/>
      <c r="D21" s="199"/>
      <c r="E21" s="674"/>
      <c r="F21" s="674"/>
      <c r="G21" s="319"/>
      <c r="H21" s="674"/>
      <c r="I21" s="674"/>
      <c r="J21" s="420"/>
      <c r="K21" s="674"/>
      <c r="M21" s="264"/>
      <c r="N21" s="264"/>
    </row>
    <row r="22" spans="2:14" s="263" customFormat="1" ht="17.25" hidden="1" customHeight="1">
      <c r="B22" s="240" t="s">
        <v>321</v>
      </c>
      <c r="C22" s="207"/>
      <c r="D22" s="199"/>
      <c r="E22" s="321"/>
      <c r="F22" s="468"/>
      <c r="G22" s="357">
        <v>0</v>
      </c>
      <c r="H22" s="468"/>
      <c r="I22" s="357">
        <v>0</v>
      </c>
      <c r="J22" s="509"/>
      <c r="K22" s="357">
        <v>0</v>
      </c>
      <c r="M22" s="264"/>
      <c r="N22" s="264"/>
    </row>
    <row r="23" spans="2:14" s="263" customFormat="1" ht="15.75" customHeight="1">
      <c r="B23" s="204" t="s">
        <v>659</v>
      </c>
      <c r="C23" s="199"/>
      <c r="D23" s="199"/>
      <c r="E23" s="321">
        <f>'14'!E24</f>
        <v>2203</v>
      </c>
      <c r="F23" s="468"/>
      <c r="G23" s="357">
        <v>0</v>
      </c>
      <c r="H23" s="468"/>
      <c r="I23" s="321">
        <f>E23-G23</f>
        <v>2203</v>
      </c>
      <c r="J23" s="509"/>
      <c r="K23" s="357">
        <v>0</v>
      </c>
      <c r="M23" s="264"/>
      <c r="N23" s="264"/>
    </row>
    <row r="24" spans="2:14" s="263" customFormat="1" ht="15.75" customHeight="1">
      <c r="B24" s="240" t="s">
        <v>327</v>
      </c>
      <c r="C24" s="199"/>
      <c r="D24" s="199"/>
      <c r="E24" s="321">
        <f>'14'!E25</f>
        <v>5513</v>
      </c>
      <c r="F24" s="468"/>
      <c r="G24" s="357">
        <v>0</v>
      </c>
      <c r="H24" s="468"/>
      <c r="I24" s="321">
        <f t="shared" ref="I24:I30" si="1">E24-G24</f>
        <v>5513</v>
      </c>
      <c r="J24" s="509"/>
      <c r="K24" s="321">
        <v>2296</v>
      </c>
      <c r="M24" s="264"/>
      <c r="N24" s="264"/>
    </row>
    <row r="25" spans="2:14" s="263" customFormat="1" ht="15.75" customHeight="1">
      <c r="B25" s="240" t="s">
        <v>328</v>
      </c>
      <c r="C25" s="199"/>
      <c r="D25" s="199"/>
      <c r="E25" s="321">
        <f>44+1+84</f>
        <v>129</v>
      </c>
      <c r="F25" s="468"/>
      <c r="G25" s="357">
        <v>0</v>
      </c>
      <c r="H25" s="468"/>
      <c r="I25" s="321">
        <f t="shared" si="1"/>
        <v>129</v>
      </c>
      <c r="J25" s="509"/>
      <c r="K25" s="357">
        <v>0</v>
      </c>
      <c r="M25" s="264"/>
      <c r="N25" s="264"/>
    </row>
    <row r="26" spans="2:14" s="263" customFormat="1" ht="15.75" customHeight="1">
      <c r="B26" s="240" t="s">
        <v>329</v>
      </c>
      <c r="C26" s="199"/>
      <c r="D26" s="199"/>
      <c r="E26" s="321">
        <v>504</v>
      </c>
      <c r="F26" s="468"/>
      <c r="G26" s="357">
        <v>0</v>
      </c>
      <c r="H26" s="468"/>
      <c r="I26" s="321">
        <f t="shared" si="1"/>
        <v>504</v>
      </c>
      <c r="J26" s="509"/>
      <c r="K26" s="321">
        <v>836</v>
      </c>
      <c r="M26" s="264"/>
      <c r="N26" s="264"/>
    </row>
    <row r="27" spans="2:14" s="263" customFormat="1" ht="15.75" customHeight="1">
      <c r="B27" s="240" t="s">
        <v>330</v>
      </c>
      <c r="C27" s="199"/>
      <c r="D27" s="199"/>
      <c r="E27" s="321">
        <f>'14'!E26</f>
        <v>0</v>
      </c>
      <c r="F27" s="468"/>
      <c r="G27" s="357">
        <v>0</v>
      </c>
      <c r="H27" s="468"/>
      <c r="I27" s="321">
        <f t="shared" si="1"/>
        <v>0</v>
      </c>
      <c r="J27" s="509"/>
      <c r="K27" s="321">
        <v>3385</v>
      </c>
      <c r="M27" s="264"/>
      <c r="N27" s="264"/>
    </row>
    <row r="28" spans="2:14" s="263" customFormat="1" ht="15.75" customHeight="1">
      <c r="B28" s="240" t="s">
        <v>557</v>
      </c>
      <c r="C28" s="199"/>
      <c r="D28" s="199"/>
      <c r="E28" s="357">
        <v>0</v>
      </c>
      <c r="F28" s="468"/>
      <c r="G28" s="357">
        <v>0</v>
      </c>
      <c r="H28" s="468"/>
      <c r="I28" s="357">
        <f t="shared" si="1"/>
        <v>0</v>
      </c>
      <c r="J28" s="509"/>
      <c r="K28" s="321">
        <v>2597</v>
      </c>
      <c r="M28" s="264"/>
      <c r="N28" s="264"/>
    </row>
    <row r="29" spans="2:14" s="263" customFormat="1" ht="17.25" customHeight="1">
      <c r="B29" s="240" t="s">
        <v>660</v>
      </c>
      <c r="C29" s="207"/>
      <c r="D29" s="199"/>
      <c r="E29" s="321">
        <f>'14'!E28</f>
        <v>210</v>
      </c>
      <c r="F29" s="468"/>
      <c r="G29" s="357">
        <v>0</v>
      </c>
      <c r="H29" s="468"/>
      <c r="I29" s="321">
        <f t="shared" si="1"/>
        <v>210</v>
      </c>
      <c r="J29" s="509"/>
      <c r="K29" s="321">
        <v>543</v>
      </c>
      <c r="M29" s="264"/>
      <c r="N29" s="264"/>
    </row>
    <row r="30" spans="2:14" s="263" customFormat="1" ht="17.25" customHeight="1">
      <c r="B30" s="240" t="s">
        <v>69</v>
      </c>
      <c r="C30" s="199"/>
      <c r="D30" s="199"/>
      <c r="E30" s="675">
        <f>'14'!E29</f>
        <v>9680</v>
      </c>
      <c r="F30" s="468"/>
      <c r="G30" s="357">
        <v>0</v>
      </c>
      <c r="H30" s="468"/>
      <c r="I30" s="321">
        <f t="shared" si="1"/>
        <v>9680</v>
      </c>
      <c r="J30" s="509"/>
      <c r="K30" s="675">
        <v>363</v>
      </c>
      <c r="M30" s="264"/>
      <c r="N30" s="264"/>
    </row>
    <row r="31" spans="2:14" s="263" customFormat="1" ht="24" customHeight="1" thickBot="1">
      <c r="B31" s="207"/>
      <c r="C31" s="207"/>
      <c r="D31" s="207"/>
      <c r="E31" s="676">
        <f>SUM(E22:E30)</f>
        <v>18239</v>
      </c>
      <c r="F31" s="507"/>
      <c r="G31" s="680">
        <v>0</v>
      </c>
      <c r="H31" s="507"/>
      <c r="I31" s="676">
        <f>SUM(I22:I30)</f>
        <v>18239</v>
      </c>
      <c r="J31" s="507"/>
      <c r="K31" s="676">
        <f>SUM(K22:K30)</f>
        <v>10020</v>
      </c>
      <c r="M31" s="264"/>
      <c r="N31" s="264"/>
    </row>
    <row r="32" spans="2:14" s="263" customFormat="1" ht="21.75" customHeight="1" thickBot="1">
      <c r="B32" s="207"/>
      <c r="C32" s="207"/>
      <c r="D32" s="207"/>
      <c r="E32" s="677">
        <f>E31+E20</f>
        <v>597565</v>
      </c>
      <c r="F32" s="507"/>
      <c r="G32" s="673">
        <f>G31+G20</f>
        <v>-3386</v>
      </c>
      <c r="H32" s="507"/>
      <c r="I32" s="677">
        <f>I31+I20</f>
        <v>593946</v>
      </c>
      <c r="J32" s="507"/>
      <c r="K32" s="677">
        <f>K31+K20</f>
        <v>232877</v>
      </c>
      <c r="M32" s="264"/>
      <c r="N32" s="264"/>
    </row>
    <row r="33" spans="1:14" s="263" customFormat="1" ht="17.25" customHeight="1">
      <c r="B33" s="244" t="s">
        <v>831</v>
      </c>
      <c r="C33" s="207"/>
      <c r="D33" s="199"/>
      <c r="E33" s="507"/>
      <c r="F33" s="507"/>
      <c r="G33" s="468"/>
      <c r="H33" s="507"/>
      <c r="I33" s="321"/>
      <c r="J33" s="507"/>
      <c r="K33" s="507"/>
      <c r="M33" s="264"/>
      <c r="N33" s="264"/>
    </row>
    <row r="34" spans="1:14" s="169" customFormat="1" ht="17.25" customHeight="1">
      <c r="A34" s="265"/>
      <c r="B34" s="240" t="s">
        <v>331</v>
      </c>
      <c r="C34" s="242" t="s">
        <v>716</v>
      </c>
      <c r="D34" s="199"/>
      <c r="E34" s="321">
        <v>82223</v>
      </c>
      <c r="F34" s="507"/>
      <c r="G34" s="357">
        <v>0</v>
      </c>
      <c r="H34" s="507"/>
      <c r="I34" s="321">
        <f>E34-G34</f>
        <v>82223</v>
      </c>
      <c r="J34" s="507"/>
      <c r="K34" s="321">
        <v>61793</v>
      </c>
      <c r="M34" s="266"/>
      <c r="N34" s="266"/>
    </row>
    <row r="35" spans="1:14" ht="17.25" customHeight="1">
      <c r="B35" s="211" t="s">
        <v>333</v>
      </c>
      <c r="C35" s="242" t="s">
        <v>714</v>
      </c>
      <c r="D35" s="242"/>
      <c r="E35" s="321">
        <v>72250</v>
      </c>
      <c r="F35" s="507"/>
      <c r="G35" s="357">
        <v>0</v>
      </c>
      <c r="H35" s="321"/>
      <c r="I35" s="321">
        <f t="shared" ref="I35:I36" si="2">E35-G35</f>
        <v>72250</v>
      </c>
      <c r="J35" s="321"/>
      <c r="K35" s="321">
        <v>48054</v>
      </c>
      <c r="M35" s="51"/>
      <c r="N35" s="51"/>
    </row>
    <row r="36" spans="1:14" ht="17.25" customHeight="1" thickBot="1">
      <c r="B36" s="240" t="s">
        <v>282</v>
      </c>
      <c r="C36" s="242" t="s">
        <v>715</v>
      </c>
      <c r="D36" s="207"/>
      <c r="E36" s="321">
        <f>21986-8498</f>
        <v>13488</v>
      </c>
      <c r="F36" s="507"/>
      <c r="G36" s="357">
        <v>0</v>
      </c>
      <c r="H36" s="507"/>
      <c r="I36" s="321">
        <f t="shared" si="2"/>
        <v>13488</v>
      </c>
      <c r="J36" s="507"/>
      <c r="K36" s="321">
        <v>17205</v>
      </c>
      <c r="M36" s="51"/>
      <c r="N36" s="51"/>
    </row>
    <row r="37" spans="1:14" ht="21" customHeight="1" thickBot="1">
      <c r="B37" s="207"/>
      <c r="C37" s="207"/>
      <c r="D37" s="207"/>
      <c r="E37" s="677">
        <f>SUM(E34:E36)</f>
        <v>167961</v>
      </c>
      <c r="F37" s="507"/>
      <c r="G37" s="386">
        <v>0</v>
      </c>
      <c r="H37" s="507"/>
      <c r="I37" s="677">
        <f>SUM(I34:I36)</f>
        <v>167961</v>
      </c>
      <c r="J37" s="507"/>
      <c r="K37" s="677">
        <f>SUM(K34:K36)</f>
        <v>127052</v>
      </c>
      <c r="M37" s="51"/>
      <c r="N37" s="51"/>
    </row>
    <row r="38" spans="1:14" ht="21" customHeight="1" thickBot="1">
      <c r="B38" s="207"/>
      <c r="C38" s="207"/>
      <c r="D38" s="207"/>
      <c r="E38" s="678">
        <f>E37+E32</f>
        <v>765526</v>
      </c>
      <c r="F38" s="507"/>
      <c r="G38" s="679">
        <f>G37+G32</f>
        <v>-3386</v>
      </c>
      <c r="H38" s="507"/>
      <c r="I38" s="678">
        <f>I37+I32</f>
        <v>761907</v>
      </c>
      <c r="J38" s="507"/>
      <c r="K38" s="678">
        <f>K37+K32</f>
        <v>359929</v>
      </c>
      <c r="M38" s="51"/>
      <c r="N38" s="17"/>
    </row>
    <row r="39" spans="1:14" ht="115.5" customHeight="1" thickTop="1">
      <c r="M39" s="51"/>
      <c r="N39" s="51"/>
    </row>
    <row r="40" spans="1:14" ht="23.25" customHeight="1">
      <c r="A40" s="1198" t="s">
        <v>121</v>
      </c>
      <c r="B40" s="1198"/>
      <c r="C40" s="1198"/>
      <c r="D40" s="1198"/>
      <c r="E40" s="1198"/>
      <c r="F40" s="1198"/>
      <c r="G40" s="1198"/>
      <c r="H40" s="1198"/>
      <c r="I40" s="1198"/>
      <c r="J40" s="1198"/>
      <c r="K40" s="1198"/>
    </row>
  </sheetData>
  <mergeCells count="7">
    <mergeCell ref="A1:L1"/>
    <mergeCell ref="A2:L2"/>
    <mergeCell ref="E9:I9"/>
    <mergeCell ref="A40:K40"/>
    <mergeCell ref="B7:K7"/>
    <mergeCell ref="A3:K3"/>
    <mergeCell ref="A4:K4"/>
  </mergeCells>
  <pageMargins left="0.39370078740157483" right="0.78740157480314965" top="0.19685039370078741" bottom="0.19685039370078741" header="0.31496062992125984" footer="0.31496062992125984"/>
  <pageSetup scale="9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F0"/>
  </sheetPr>
  <dimension ref="A1:Q39"/>
  <sheetViews>
    <sheetView rightToLeft="1" topLeftCell="A29" zoomScaleSheetLayoutView="95" workbookViewId="0">
      <selection activeCell="B41" sqref="B41"/>
    </sheetView>
  </sheetViews>
  <sheetFormatPr defaultColWidth="3.625" defaultRowHeight="15.75"/>
  <cols>
    <col min="1" max="1" width="4.125" style="28" customWidth="1"/>
    <col min="2" max="2" width="27.5" style="11" customWidth="1"/>
    <col min="3" max="3" width="7.5" style="11" customWidth="1"/>
    <col min="4" max="4" width="1.625" style="11" customWidth="1"/>
    <col min="5" max="5" width="12.5" style="465" customWidth="1"/>
    <col min="6" max="6" width="0.625" style="465" customWidth="1"/>
    <col min="7" max="7" width="12" style="465" customWidth="1"/>
    <col min="8" max="8" width="0.625" style="465" customWidth="1"/>
    <col min="9" max="9" width="13.375" style="465" customWidth="1"/>
    <col min="10" max="10" width="0.625" style="465" customWidth="1"/>
    <col min="11" max="11" width="11.5" style="465" customWidth="1"/>
    <col min="12" max="12" width="0.625" style="11" customWidth="1"/>
    <col min="13" max="13" width="1.875" style="11" customWidth="1"/>
    <col min="14" max="14" width="11.625" style="18" customWidth="1"/>
    <col min="15" max="15" width="15.375" style="18" bestFit="1" customWidth="1"/>
    <col min="16" max="16" width="5" style="11" customWidth="1"/>
    <col min="17" max="17" width="10.375" style="11" bestFit="1" customWidth="1"/>
    <col min="18" max="18" width="5" style="11" customWidth="1"/>
    <col min="19" max="19" width="10.375" style="11" bestFit="1" customWidth="1"/>
    <col min="20" max="22" width="9" style="11" customWidth="1"/>
    <col min="23" max="23" width="10.375" style="11" bestFit="1" customWidth="1"/>
    <col min="24" max="252" width="9" style="11" customWidth="1"/>
    <col min="253" max="16384" width="3.625" style="11"/>
  </cols>
  <sheetData>
    <row r="1" spans="1:17" s="4" customFormat="1" ht="21">
      <c r="A1" s="1304" t="str">
        <f>'سر برگ صفحات'!A1</f>
        <v>شرکت نمونه (سهامی خاص)</v>
      </c>
      <c r="B1" s="1304"/>
      <c r="C1" s="1304"/>
      <c r="D1" s="1304"/>
      <c r="E1" s="1304"/>
      <c r="F1" s="1304"/>
      <c r="G1" s="1304"/>
      <c r="H1" s="1304"/>
      <c r="I1" s="1304"/>
      <c r="J1" s="1304"/>
      <c r="K1" s="1304"/>
      <c r="L1" s="1304"/>
      <c r="M1" s="12"/>
      <c r="N1" s="13"/>
      <c r="O1" s="13"/>
      <c r="P1" s="12"/>
      <c r="Q1" s="12"/>
    </row>
    <row r="2" spans="1:17" s="4" customFormat="1" ht="21" hidden="1">
      <c r="A2" s="1339" t="str">
        <f>'سر برگ صفحات'!A2</f>
        <v>صورتهای مالی تلفیق گروه و شرکت</v>
      </c>
      <c r="B2" s="1339"/>
      <c r="C2" s="1339"/>
      <c r="D2" s="1339"/>
      <c r="E2" s="1339"/>
      <c r="F2" s="1339"/>
      <c r="G2" s="1339"/>
      <c r="H2" s="1339"/>
      <c r="I2" s="1339"/>
      <c r="J2" s="1339"/>
      <c r="K2" s="1339"/>
      <c r="L2" s="1339"/>
      <c r="M2" s="12"/>
      <c r="N2" s="13"/>
      <c r="O2" s="13"/>
      <c r="P2" s="12"/>
      <c r="Q2" s="12"/>
    </row>
    <row r="3" spans="1:17" s="4" customFormat="1" ht="21">
      <c r="A3" s="1339" t="str">
        <f>'سر برگ صفحات'!A15</f>
        <v>يادداشتهاي توضيحي صورت هاي مالي</v>
      </c>
      <c r="B3" s="1339"/>
      <c r="C3" s="1339"/>
      <c r="D3" s="1339"/>
      <c r="E3" s="1339"/>
      <c r="F3" s="1339"/>
      <c r="G3" s="1339"/>
      <c r="H3" s="1339"/>
      <c r="I3" s="1339"/>
      <c r="J3" s="1339"/>
      <c r="K3" s="1339"/>
      <c r="L3" s="1372"/>
      <c r="M3" s="12"/>
      <c r="N3" s="13"/>
      <c r="O3" s="13"/>
      <c r="P3" s="12"/>
      <c r="Q3" s="12"/>
    </row>
    <row r="4" spans="1:17" s="4" customFormat="1" ht="21">
      <c r="A4" s="1339" t="str">
        <f>'سر برگ صفحات'!A12</f>
        <v>دوره مالی منتهی به 1400/12/29</v>
      </c>
      <c r="B4" s="1339"/>
      <c r="C4" s="1339"/>
      <c r="D4" s="1339"/>
      <c r="E4" s="1339"/>
      <c r="F4" s="1339"/>
      <c r="G4" s="1339"/>
      <c r="H4" s="1339"/>
      <c r="I4" s="1339"/>
      <c r="J4" s="1339"/>
      <c r="K4" s="1339"/>
      <c r="L4" s="1339"/>
      <c r="M4" s="12"/>
      <c r="N4" s="13"/>
      <c r="O4" s="13"/>
      <c r="P4" s="12"/>
      <c r="Q4" s="12"/>
    </row>
    <row r="5" spans="1:17" s="4" customFormat="1" ht="9" customHeight="1">
      <c r="A5" s="29"/>
      <c r="B5" s="1202"/>
      <c r="C5" s="1202"/>
      <c r="D5" s="1202"/>
      <c r="E5" s="1202"/>
      <c r="F5" s="1202"/>
      <c r="G5" s="1202"/>
      <c r="H5" s="1202"/>
      <c r="I5" s="1202"/>
      <c r="J5" s="1202"/>
      <c r="K5" s="1202"/>
      <c r="L5" s="1202"/>
      <c r="M5" s="12"/>
      <c r="N5" s="13"/>
      <c r="O5" s="13"/>
      <c r="P5" s="12"/>
      <c r="Q5" s="12"/>
    </row>
    <row r="6" spans="1:17" s="25" customFormat="1" ht="19.5" customHeight="1">
      <c r="A6" s="29" t="s">
        <v>42</v>
      </c>
      <c r="B6" s="1202" t="s">
        <v>551</v>
      </c>
      <c r="C6" s="1202"/>
      <c r="D6" s="1202"/>
      <c r="E6" s="1202"/>
      <c r="F6" s="1202"/>
      <c r="G6" s="1202"/>
      <c r="H6" s="1202"/>
      <c r="I6" s="1202"/>
      <c r="J6" s="1202"/>
      <c r="K6" s="1202"/>
      <c r="L6" s="71"/>
      <c r="M6" s="23"/>
      <c r="N6" s="24"/>
      <c r="O6" s="24"/>
      <c r="P6" s="23"/>
      <c r="Q6" s="23"/>
    </row>
    <row r="7" spans="1:17" s="25" customFormat="1" ht="19.5" customHeight="1" thickBot="1">
      <c r="A7" s="29"/>
      <c r="B7" s="244"/>
      <c r="C7" s="244"/>
      <c r="D7" s="199"/>
      <c r="E7" s="1217" t="s">
        <v>1059</v>
      </c>
      <c r="F7" s="1217"/>
      <c r="G7" s="1217"/>
      <c r="H7" s="1217"/>
      <c r="I7" s="1217"/>
      <c r="J7" s="682"/>
      <c r="K7" s="735" t="str">
        <f>'15'!K9</f>
        <v xml:space="preserve"> 1399/12/30</v>
      </c>
      <c r="L7" s="71"/>
      <c r="M7" s="23"/>
      <c r="N7" s="24"/>
      <c r="O7" s="24"/>
      <c r="P7" s="23"/>
      <c r="Q7" s="23"/>
    </row>
    <row r="8" spans="1:17" s="44" customFormat="1" ht="31.5" customHeight="1" thickBot="1">
      <c r="A8" s="43"/>
      <c r="B8" s="275" t="s">
        <v>334</v>
      </c>
      <c r="C8" s="238" t="s">
        <v>317</v>
      </c>
      <c r="D8" s="199"/>
      <c r="E8" s="783" t="s">
        <v>318</v>
      </c>
      <c r="F8" s="784"/>
      <c r="G8" s="785" t="s">
        <v>807</v>
      </c>
      <c r="H8" s="784"/>
      <c r="I8" s="785" t="s">
        <v>58</v>
      </c>
      <c r="J8" s="457"/>
      <c r="K8" s="785" t="s">
        <v>58</v>
      </c>
      <c r="L8" s="153"/>
      <c r="N8" s="45"/>
      <c r="O8" s="45"/>
    </row>
    <row r="9" spans="1:17" ht="18" customHeight="1">
      <c r="B9" s="242" t="s">
        <v>335</v>
      </c>
      <c r="C9" s="207"/>
      <c r="D9" s="199"/>
      <c r="E9" s="458" t="s">
        <v>314</v>
      </c>
      <c r="F9" s="459"/>
      <c r="G9" s="458" t="s">
        <v>314</v>
      </c>
      <c r="H9" s="459"/>
      <c r="I9" s="458" t="s">
        <v>314</v>
      </c>
      <c r="J9" s="457"/>
      <c r="K9" s="458" t="s">
        <v>314</v>
      </c>
      <c r="L9" s="8"/>
    </row>
    <row r="10" spans="1:17" ht="18" hidden="1" customHeight="1">
      <c r="B10" s="242" t="s">
        <v>321</v>
      </c>
      <c r="C10" s="242"/>
      <c r="D10" s="242"/>
      <c r="E10" s="460">
        <v>0</v>
      </c>
      <c r="F10" s="459"/>
      <c r="G10" s="400" t="s">
        <v>72</v>
      </c>
      <c r="H10" s="460"/>
      <c r="I10" s="460">
        <v>0</v>
      </c>
      <c r="J10" s="460"/>
      <c r="K10" s="400">
        <v>0</v>
      </c>
      <c r="L10" s="8"/>
    </row>
    <row r="11" spans="1:17" ht="18" customHeight="1">
      <c r="B11" s="242" t="s">
        <v>1020</v>
      </c>
      <c r="C11" s="242"/>
      <c r="D11" s="242"/>
      <c r="E11" s="400">
        <v>6606</v>
      </c>
      <c r="F11" s="400"/>
      <c r="G11" s="102">
        <v>-6228</v>
      </c>
      <c r="H11" s="400"/>
      <c r="I11" s="567">
        <f>E11+G11</f>
        <v>378</v>
      </c>
      <c r="J11" s="400"/>
      <c r="K11" s="400">
        <v>378</v>
      </c>
      <c r="L11" s="8"/>
    </row>
    <row r="12" spans="1:17" ht="18" customHeight="1" thickBot="1">
      <c r="B12" s="240" t="s">
        <v>1021</v>
      </c>
      <c r="C12" s="199"/>
      <c r="D12" s="199"/>
      <c r="E12" s="400">
        <v>322</v>
      </c>
      <c r="F12" s="400"/>
      <c r="G12" s="466">
        <v>0</v>
      </c>
      <c r="H12" s="400"/>
      <c r="I12" s="567">
        <f>E12+G12</f>
        <v>322</v>
      </c>
      <c r="J12" s="457"/>
      <c r="K12" s="400">
        <v>164</v>
      </c>
    </row>
    <row r="13" spans="1:17" ht="21" customHeight="1" thickBot="1">
      <c r="B13" s="199"/>
      <c r="C13" s="199"/>
      <c r="D13" s="199"/>
      <c r="E13" s="461">
        <f>SUM(E11:E12)</f>
        <v>6928</v>
      </c>
      <c r="F13" s="459"/>
      <c r="G13" s="467">
        <f>SUM(G10:G12)</f>
        <v>-6228</v>
      </c>
      <c r="H13" s="459"/>
      <c r="I13" s="461">
        <f>E13+G13</f>
        <v>700</v>
      </c>
      <c r="J13" s="457"/>
      <c r="K13" s="461">
        <f>SUM(K11:K12)</f>
        <v>542</v>
      </c>
    </row>
    <row r="14" spans="1:17" ht="21" customHeight="1">
      <c r="B14" s="244" t="s">
        <v>337</v>
      </c>
      <c r="C14" s="199"/>
      <c r="D14" s="199"/>
      <c r="E14" s="462"/>
      <c r="F14" s="462"/>
      <c r="G14" s="459"/>
      <c r="H14" s="462"/>
      <c r="I14" s="462"/>
      <c r="J14" s="457"/>
      <c r="K14" s="462"/>
    </row>
    <row r="15" spans="1:17" s="17" customFormat="1" ht="21" hidden="1" customHeight="1">
      <c r="A15" s="222"/>
      <c r="B15" s="240" t="s">
        <v>321</v>
      </c>
      <c r="C15" s="207"/>
      <c r="D15" s="199"/>
      <c r="E15" s="400">
        <v>0</v>
      </c>
      <c r="F15" s="462"/>
      <c r="G15" s="400">
        <v>0</v>
      </c>
      <c r="H15" s="462"/>
      <c r="I15" s="400">
        <v>0</v>
      </c>
      <c r="J15" s="457"/>
      <c r="K15" s="400">
        <v>0</v>
      </c>
      <c r="N15" s="47"/>
      <c r="O15" s="47"/>
    </row>
    <row r="16" spans="1:17" ht="20.25" customHeight="1">
      <c r="B16" s="240" t="s">
        <v>1012</v>
      </c>
      <c r="C16" s="242" t="s">
        <v>898</v>
      </c>
      <c r="D16" s="199"/>
      <c r="E16" s="567">
        <v>485227</v>
      </c>
      <c r="F16" s="400"/>
      <c r="G16" s="102">
        <v>-3385</v>
      </c>
      <c r="H16" s="400"/>
      <c r="I16" s="400">
        <f>E16+G16</f>
        <v>481842</v>
      </c>
      <c r="J16" s="457"/>
      <c r="K16" s="400">
        <v>147991</v>
      </c>
    </row>
    <row r="17" spans="2:12" ht="20.25" customHeight="1">
      <c r="B17" s="240" t="s">
        <v>1013</v>
      </c>
      <c r="C17" s="242" t="s">
        <v>899</v>
      </c>
      <c r="D17" s="199"/>
      <c r="E17" s="400">
        <v>71263</v>
      </c>
      <c r="F17" s="400"/>
      <c r="G17" s="400">
        <v>0</v>
      </c>
      <c r="H17" s="400"/>
      <c r="I17" s="567">
        <f>E17+G17</f>
        <v>71263</v>
      </c>
      <c r="J17" s="457"/>
      <c r="K17" s="400">
        <v>50188</v>
      </c>
      <c r="L17" s="71"/>
    </row>
    <row r="18" spans="2:12" ht="20.25" customHeight="1">
      <c r="B18" s="240" t="s">
        <v>1014</v>
      </c>
      <c r="C18" s="199"/>
      <c r="D18" s="199"/>
      <c r="E18" s="400">
        <v>21937</v>
      </c>
      <c r="F18" s="400"/>
      <c r="G18" s="400">
        <v>0</v>
      </c>
      <c r="H18" s="400"/>
      <c r="I18" s="567">
        <f>E18+G18</f>
        <v>21937</v>
      </c>
      <c r="J18" s="457"/>
      <c r="K18" s="400">
        <v>14873</v>
      </c>
      <c r="L18" s="8"/>
    </row>
    <row r="19" spans="2:12" ht="20.25" customHeight="1">
      <c r="B19" s="240" t="s">
        <v>1026</v>
      </c>
      <c r="C19" s="199"/>
      <c r="D19" s="199"/>
      <c r="E19" s="400">
        <v>3327</v>
      </c>
      <c r="F19" s="400"/>
      <c r="G19" s="400">
        <v>0</v>
      </c>
      <c r="H19" s="400"/>
      <c r="I19" s="567">
        <f>E19+G19</f>
        <v>3327</v>
      </c>
      <c r="J19" s="457"/>
      <c r="K19" s="400">
        <v>0</v>
      </c>
      <c r="L19" s="8"/>
    </row>
    <row r="20" spans="2:12" ht="20.25" customHeight="1">
      <c r="B20" s="240" t="s">
        <v>1027</v>
      </c>
      <c r="C20" s="199"/>
      <c r="D20" s="199"/>
      <c r="E20" s="400">
        <v>2060</v>
      </c>
      <c r="F20" s="400"/>
      <c r="G20" s="400">
        <v>0</v>
      </c>
      <c r="H20" s="400"/>
      <c r="I20" s="567">
        <f t="shared" ref="I20:I21" si="0">E20+G20</f>
        <v>2060</v>
      </c>
      <c r="J20" s="457"/>
      <c r="K20" s="400">
        <v>0</v>
      </c>
      <c r="L20" s="8"/>
    </row>
    <row r="21" spans="2:12" ht="20.25" customHeight="1" thickBot="1">
      <c r="B21" s="240" t="s">
        <v>1028</v>
      </c>
      <c r="C21" s="272"/>
      <c r="D21" s="199"/>
      <c r="E21" s="400">
        <v>2770</v>
      </c>
      <c r="F21" s="400"/>
      <c r="G21" s="466"/>
      <c r="H21" s="400"/>
      <c r="I21" s="567">
        <f t="shared" si="0"/>
        <v>2770</v>
      </c>
      <c r="J21" s="457"/>
      <c r="K21" s="400">
        <v>1875</v>
      </c>
      <c r="L21" s="8"/>
    </row>
    <row r="22" spans="2:12" ht="21" customHeight="1" thickBot="1">
      <c r="B22" s="199"/>
      <c r="C22" s="199"/>
      <c r="D22" s="199"/>
      <c r="E22" s="461">
        <f>SUM(E15:E21)</f>
        <v>586584</v>
      </c>
      <c r="F22" s="459"/>
      <c r="G22" s="467">
        <f>SUM(G15:G21)</f>
        <v>-3385</v>
      </c>
      <c r="H22" s="459"/>
      <c r="I22" s="461">
        <f>SUM(I15:I21)</f>
        <v>583199</v>
      </c>
      <c r="J22" s="457"/>
      <c r="K22" s="461">
        <f>SUM(K15:K21)</f>
        <v>214927</v>
      </c>
    </row>
    <row r="23" spans="2:12" ht="21.75" customHeight="1">
      <c r="B23" s="240" t="s">
        <v>326</v>
      </c>
      <c r="C23" s="199"/>
      <c r="D23" s="199"/>
      <c r="E23" s="462"/>
      <c r="F23" s="462"/>
      <c r="G23" s="459"/>
      <c r="H23" s="462"/>
      <c r="I23" s="462"/>
      <c r="J23" s="457"/>
      <c r="K23" s="462"/>
    </row>
    <row r="24" spans="2:12" ht="23.25" customHeight="1">
      <c r="B24" s="240" t="s">
        <v>1029</v>
      </c>
      <c r="C24" s="207"/>
      <c r="D24" s="199"/>
      <c r="E24" s="400">
        <v>2203</v>
      </c>
      <c r="F24" s="400"/>
      <c r="G24" s="400">
        <v>0</v>
      </c>
      <c r="H24" s="400"/>
      <c r="I24" s="567">
        <f t="shared" ref="I24:I29" si="1">E24+G24</f>
        <v>2203</v>
      </c>
      <c r="J24" s="400"/>
      <c r="K24" s="400">
        <v>0</v>
      </c>
    </row>
    <row r="25" spans="2:12" ht="23.25" customHeight="1">
      <c r="B25" s="240" t="s">
        <v>1030</v>
      </c>
      <c r="C25" s="207"/>
      <c r="D25" s="199"/>
      <c r="E25" s="400">
        <v>5513</v>
      </c>
      <c r="F25" s="400"/>
      <c r="G25" s="400">
        <v>0</v>
      </c>
      <c r="H25" s="400"/>
      <c r="I25" s="567">
        <f t="shared" si="1"/>
        <v>5513</v>
      </c>
      <c r="J25" s="400"/>
      <c r="K25" s="400">
        <v>2296</v>
      </c>
    </row>
    <row r="26" spans="2:12" ht="23.25" customHeight="1">
      <c r="B26" s="240" t="s">
        <v>1031</v>
      </c>
      <c r="C26" s="207"/>
      <c r="D26" s="199"/>
      <c r="E26" s="400">
        <v>0</v>
      </c>
      <c r="F26" s="400"/>
      <c r="G26" s="400">
        <v>0</v>
      </c>
      <c r="H26" s="400"/>
      <c r="I26" s="400">
        <f t="shared" si="1"/>
        <v>0</v>
      </c>
      <c r="J26" s="400"/>
      <c r="K26" s="400">
        <v>3385</v>
      </c>
    </row>
    <row r="27" spans="2:12" ht="23.25" customHeight="1">
      <c r="B27" s="240" t="s">
        <v>1032</v>
      </c>
      <c r="C27" s="207"/>
      <c r="D27" s="199"/>
      <c r="E27" s="400">
        <v>0</v>
      </c>
      <c r="F27" s="400"/>
      <c r="G27" s="400">
        <v>0</v>
      </c>
      <c r="H27" s="400"/>
      <c r="I27" s="400">
        <f t="shared" si="1"/>
        <v>0</v>
      </c>
      <c r="J27" s="400"/>
      <c r="K27" s="400">
        <v>2597</v>
      </c>
    </row>
    <row r="28" spans="2:12" ht="23.25" customHeight="1">
      <c r="B28" s="240" t="s">
        <v>1033</v>
      </c>
      <c r="C28" s="207"/>
      <c r="D28" s="199"/>
      <c r="E28" s="400">
        <v>210</v>
      </c>
      <c r="F28" s="400"/>
      <c r="G28" s="400">
        <v>0</v>
      </c>
      <c r="H28" s="400"/>
      <c r="I28" s="567">
        <f t="shared" si="1"/>
        <v>210</v>
      </c>
      <c r="J28" s="400"/>
      <c r="K28" s="400">
        <v>543</v>
      </c>
    </row>
    <row r="29" spans="2:12" ht="23.25" customHeight="1" thickBot="1">
      <c r="B29" s="240" t="s">
        <v>69</v>
      </c>
      <c r="C29" s="199"/>
      <c r="D29" s="199"/>
      <c r="E29" s="400">
        <v>9680</v>
      </c>
      <c r="F29" s="400"/>
      <c r="G29" s="400">
        <v>0</v>
      </c>
      <c r="H29" s="400"/>
      <c r="I29" s="400">
        <f t="shared" si="1"/>
        <v>9680</v>
      </c>
      <c r="J29" s="400"/>
      <c r="K29" s="400">
        <v>0</v>
      </c>
    </row>
    <row r="30" spans="2:12" ht="18.75" customHeight="1" thickBot="1">
      <c r="B30" s="199"/>
      <c r="C30" s="199"/>
      <c r="D30" s="199"/>
      <c r="E30" s="461">
        <f>SUM(E24:E29)</f>
        <v>17606</v>
      </c>
      <c r="F30" s="459"/>
      <c r="G30" s="461">
        <f>SUM(G24:G29)</f>
        <v>0</v>
      </c>
      <c r="H30" s="459"/>
      <c r="I30" s="461">
        <f>SUM(I24:I29)</f>
        <v>17606</v>
      </c>
      <c r="J30" s="457"/>
      <c r="K30" s="461">
        <f>SUM(K24:K29)</f>
        <v>8821</v>
      </c>
    </row>
    <row r="31" spans="2:12" ht="21.75" customHeight="1" thickBot="1">
      <c r="B31" s="273"/>
      <c r="C31" s="199"/>
      <c r="D31" s="199"/>
      <c r="E31" s="463">
        <f>E30+E22+E13</f>
        <v>611118</v>
      </c>
      <c r="F31" s="459"/>
      <c r="G31" s="467">
        <f>G30+G22+G13</f>
        <v>-9613</v>
      </c>
      <c r="H31" s="459"/>
      <c r="I31" s="463">
        <f>I30+I22+I13</f>
        <v>601505</v>
      </c>
      <c r="J31" s="457"/>
      <c r="K31" s="463">
        <f>K30+K22+K13</f>
        <v>224290</v>
      </c>
    </row>
    <row r="32" spans="2:12" ht="21.75" customHeight="1">
      <c r="B32" s="244" t="s">
        <v>338</v>
      </c>
      <c r="C32" s="199"/>
      <c r="D32" s="199"/>
      <c r="E32" s="462"/>
      <c r="F32" s="462"/>
      <c r="G32" s="459"/>
      <c r="H32" s="462"/>
      <c r="I32" s="462"/>
      <c r="J32" s="457"/>
      <c r="K32" s="462"/>
    </row>
    <row r="33" spans="1:12" ht="21" customHeight="1">
      <c r="B33" s="240" t="s">
        <v>864</v>
      </c>
      <c r="C33" s="199"/>
      <c r="D33" s="199"/>
      <c r="E33" s="460">
        <v>0</v>
      </c>
      <c r="F33" s="468"/>
      <c r="G33" s="460">
        <v>0</v>
      </c>
      <c r="H33" s="468"/>
      <c r="I33" s="400">
        <f>E33+G33</f>
        <v>0</v>
      </c>
      <c r="J33" s="457"/>
      <c r="K33" s="400">
        <v>61793</v>
      </c>
    </row>
    <row r="34" spans="1:12" ht="21" customHeight="1">
      <c r="B34" s="211" t="s">
        <v>865</v>
      </c>
      <c r="C34" s="199"/>
      <c r="D34" s="242"/>
      <c r="E34" s="460">
        <v>0</v>
      </c>
      <c r="F34" s="468"/>
      <c r="G34" s="460">
        <v>0</v>
      </c>
      <c r="H34" s="321"/>
      <c r="I34" s="400">
        <f t="shared" ref="I34:I35" si="2">E34+G34</f>
        <v>0</v>
      </c>
      <c r="J34" s="400"/>
      <c r="K34" s="400">
        <v>48054</v>
      </c>
    </row>
    <row r="35" spans="1:12" ht="21" customHeight="1" thickBot="1">
      <c r="B35" s="240" t="s">
        <v>339</v>
      </c>
      <c r="C35" s="242" t="s">
        <v>900</v>
      </c>
      <c r="D35" s="199"/>
      <c r="E35" s="321">
        <f>24229-471+2185-131</f>
        <v>25812</v>
      </c>
      <c r="F35" s="468"/>
      <c r="G35" s="460">
        <v>0</v>
      </c>
      <c r="H35" s="468"/>
      <c r="I35" s="400">
        <f t="shared" si="2"/>
        <v>25812</v>
      </c>
      <c r="J35" s="457"/>
      <c r="K35" s="400">
        <v>19342</v>
      </c>
    </row>
    <row r="36" spans="1:12" ht="21.75" customHeight="1" thickBot="1">
      <c r="B36" s="199"/>
      <c r="C36" s="199"/>
      <c r="D36" s="199"/>
      <c r="E36" s="461">
        <f>SUM(E33:E35)</f>
        <v>25812</v>
      </c>
      <c r="F36" s="462"/>
      <c r="G36" s="461">
        <f>SUM(G33:G35)</f>
        <v>0</v>
      </c>
      <c r="H36" s="462"/>
      <c r="I36" s="461">
        <f>SUM(I33:I35)</f>
        <v>25812</v>
      </c>
      <c r="J36" s="457"/>
      <c r="K36" s="461">
        <f>SUM(K33:K35)</f>
        <v>129189</v>
      </c>
    </row>
    <row r="37" spans="1:12" ht="20.25" customHeight="1" thickBot="1">
      <c r="B37" s="199"/>
      <c r="C37" s="199"/>
      <c r="D37" s="199"/>
      <c r="E37" s="464">
        <f>E31+E36</f>
        <v>636930</v>
      </c>
      <c r="F37" s="462"/>
      <c r="G37" s="486">
        <f>G31+G36</f>
        <v>-9613</v>
      </c>
      <c r="H37" s="462"/>
      <c r="I37" s="464">
        <f>E37+G37</f>
        <v>627317</v>
      </c>
      <c r="J37" s="462"/>
      <c r="K37" s="464">
        <f>K31+K36</f>
        <v>353479</v>
      </c>
    </row>
    <row r="38" spans="1:12" ht="4.5" customHeight="1" thickTop="1"/>
    <row r="39" spans="1:12" ht="19.5">
      <c r="A39" s="1198" t="s">
        <v>875</v>
      </c>
      <c r="B39" s="1198"/>
      <c r="C39" s="1198"/>
      <c r="D39" s="1198"/>
      <c r="E39" s="1198"/>
      <c r="F39" s="1198"/>
      <c r="G39" s="1198"/>
      <c r="H39" s="1198"/>
      <c r="I39" s="1198"/>
      <c r="J39" s="1198"/>
      <c r="K39" s="1198"/>
      <c r="L39" s="1198"/>
    </row>
  </sheetData>
  <mergeCells count="8">
    <mergeCell ref="A39:L39"/>
    <mergeCell ref="A1:L1"/>
    <mergeCell ref="A2:L2"/>
    <mergeCell ref="A4:L4"/>
    <mergeCell ref="B5:L5"/>
    <mergeCell ref="A3:K3"/>
    <mergeCell ref="E7:I7"/>
    <mergeCell ref="B6:K6"/>
  </mergeCells>
  <pageMargins left="0.39370078740157483" right="0.78740157480314965" top="0.39370078740157483" bottom="0.39370078740157483" header="0.31496062992125984" footer="0.31496062992125984"/>
  <pageSetup scale="9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F0"/>
  </sheetPr>
  <dimension ref="A1:U21"/>
  <sheetViews>
    <sheetView rightToLeft="1" view="pageBreakPreview" zoomScale="110" zoomScaleSheetLayoutView="110" workbookViewId="0">
      <selection activeCell="C7" sqref="C7"/>
    </sheetView>
  </sheetViews>
  <sheetFormatPr defaultColWidth="9" defaultRowHeight="15.75"/>
  <cols>
    <col min="1" max="1" width="3.125" style="28" customWidth="1"/>
    <col min="2" max="2" width="6.375" style="11" customWidth="1"/>
    <col min="3" max="3" width="16.5" style="11" customWidth="1"/>
    <col min="4" max="4" width="0.625" style="11" customWidth="1"/>
    <col min="5" max="5" width="8.625" style="11" customWidth="1"/>
    <col min="6" max="6" width="0.625" style="11" customWidth="1"/>
    <col min="7" max="7" width="8.625" style="11" customWidth="1"/>
    <col min="8" max="8" width="0.625" style="11" customWidth="1"/>
    <col min="9" max="9" width="15" style="11" customWidth="1"/>
    <col min="10" max="10" width="1.5" style="11" customWidth="1"/>
    <col min="11" max="11" width="17.125" style="11" customWidth="1"/>
    <col min="12" max="12" width="0.625" style="11" customWidth="1"/>
    <col min="13" max="13" width="12.125" style="11" customWidth="1"/>
    <col min="14" max="14" width="0.625" style="11" hidden="1" customWidth="1"/>
    <col min="15" max="15" width="2" style="11" customWidth="1"/>
    <col min="16" max="16" width="0.125" style="11" customWidth="1"/>
    <col min="17" max="17" width="1.875" style="11" customWidth="1"/>
    <col min="18" max="18" width="11.625" style="18" customWidth="1"/>
    <col min="19" max="19" width="15.375" style="18" bestFit="1" customWidth="1"/>
    <col min="20" max="20" width="5" style="11" customWidth="1"/>
    <col min="21" max="21" width="10.375" style="11" bestFit="1" customWidth="1"/>
    <col min="22" max="22" width="5" style="11" customWidth="1"/>
    <col min="23" max="23" width="10.375" style="11" bestFit="1" customWidth="1"/>
    <col min="24" max="26" width="9" style="11"/>
    <col min="27" max="27" width="10.375" style="11" bestFit="1" customWidth="1"/>
    <col min="28" max="16384" width="9" style="11"/>
  </cols>
  <sheetData>
    <row r="1" spans="1:21" s="4" customFormat="1" ht="21">
      <c r="A1" s="1304" t="str">
        <f>'سر برگ صفحات'!A1</f>
        <v>شرکت نمونه (سهامی خاص)</v>
      </c>
      <c r="B1" s="1304"/>
      <c r="C1" s="1304"/>
      <c r="D1" s="1304"/>
      <c r="E1" s="1304"/>
      <c r="F1" s="1304"/>
      <c r="G1" s="1304"/>
      <c r="H1" s="1304"/>
      <c r="I1" s="1304"/>
      <c r="J1" s="1304"/>
      <c r="K1" s="1304"/>
      <c r="L1" s="1304"/>
      <c r="M1" s="1304"/>
      <c r="N1" s="1304"/>
      <c r="O1" s="1304"/>
      <c r="P1" s="1304"/>
      <c r="Q1" s="12"/>
      <c r="R1" s="13"/>
      <c r="S1" s="13"/>
      <c r="T1" s="12"/>
      <c r="U1" s="12"/>
    </row>
    <row r="2" spans="1:21" s="4" customFormat="1" ht="21" hidden="1">
      <c r="A2" s="1339" t="str">
        <f>'سر برگ صفحات'!A2</f>
        <v>صورتهای مالی تلفیق گروه و شرکت</v>
      </c>
      <c r="B2" s="1339"/>
      <c r="C2" s="1339"/>
      <c r="D2" s="1339"/>
      <c r="E2" s="1339"/>
      <c r="F2" s="1339"/>
      <c r="G2" s="1339"/>
      <c r="H2" s="1339"/>
      <c r="I2" s="1339"/>
      <c r="J2" s="1339"/>
      <c r="K2" s="1339"/>
      <c r="L2" s="1339"/>
      <c r="M2" s="1339"/>
      <c r="N2" s="1339"/>
      <c r="O2" s="1339"/>
      <c r="P2" s="1339"/>
      <c r="Q2" s="12"/>
      <c r="R2" s="13"/>
      <c r="S2" s="13"/>
      <c r="T2" s="12"/>
      <c r="U2" s="12"/>
    </row>
    <row r="3" spans="1:21" s="4" customFormat="1" ht="21">
      <c r="A3" s="1339" t="str">
        <f>'سر برگ صفحات'!A15</f>
        <v>يادداشتهاي توضيحي صورت هاي مالي</v>
      </c>
      <c r="B3" s="1339"/>
      <c r="C3" s="1339"/>
      <c r="D3" s="1339"/>
      <c r="E3" s="1339"/>
      <c r="F3" s="1339"/>
      <c r="G3" s="1339"/>
      <c r="H3" s="1339"/>
      <c r="I3" s="1339"/>
      <c r="J3" s="1339"/>
      <c r="K3" s="1339"/>
      <c r="L3" s="1339"/>
      <c r="M3" s="1339"/>
      <c r="N3" s="1339"/>
      <c r="O3" s="1339"/>
      <c r="P3" s="1372"/>
      <c r="Q3" s="12"/>
      <c r="R3" s="13"/>
      <c r="S3" s="13"/>
      <c r="T3" s="12"/>
      <c r="U3" s="12"/>
    </row>
    <row r="4" spans="1:21" s="4" customFormat="1" ht="21">
      <c r="A4" s="1339" t="str">
        <f>'14'!A4:L4</f>
        <v>دوره مالی منتهی به 1400/12/29</v>
      </c>
      <c r="B4" s="1339"/>
      <c r="C4" s="1339"/>
      <c r="D4" s="1339"/>
      <c r="E4" s="1339"/>
      <c r="F4" s="1339"/>
      <c r="G4" s="1339"/>
      <c r="H4" s="1339"/>
      <c r="I4" s="1339"/>
      <c r="J4" s="1339"/>
      <c r="K4" s="1339"/>
      <c r="L4" s="1339"/>
      <c r="M4" s="1339"/>
      <c r="N4" s="1339"/>
      <c r="O4" s="1339"/>
      <c r="P4" s="1339"/>
      <c r="Q4" s="12"/>
      <c r="R4" s="13"/>
      <c r="S4" s="13"/>
      <c r="T4" s="12"/>
      <c r="U4" s="12"/>
    </row>
    <row r="5" spans="1:21" s="17" customFormat="1" ht="28.5" customHeight="1">
      <c r="A5" s="29"/>
      <c r="B5" s="282" t="s">
        <v>332</v>
      </c>
      <c r="C5" s="1219" t="s">
        <v>1034</v>
      </c>
      <c r="D5" s="1219"/>
      <c r="E5" s="1219"/>
      <c r="F5" s="1219"/>
      <c r="G5" s="1219"/>
      <c r="H5" s="1219"/>
      <c r="I5" s="1219"/>
      <c r="J5" s="1219"/>
      <c r="K5" s="1219"/>
      <c r="L5" s="1219"/>
      <c r="M5" s="1219"/>
      <c r="N5" s="1219"/>
      <c r="O5" s="1219"/>
      <c r="P5" s="1219"/>
      <c r="Q5" s="195"/>
      <c r="R5" s="47"/>
      <c r="S5" s="47"/>
    </row>
    <row r="6" spans="1:21" s="25" customFormat="1" ht="33" customHeight="1" thickBot="1">
      <c r="A6" s="29"/>
      <c r="B6" s="199"/>
      <c r="C6" s="199"/>
      <c r="D6" s="199"/>
      <c r="E6" s="199"/>
      <c r="F6" s="199"/>
      <c r="G6" s="199"/>
      <c r="I6" s="788" t="str">
        <f>'سر برگ صفحات'!A16</f>
        <v>1400/12/29</v>
      </c>
      <c r="K6" s="683" t="str">
        <f>'سر برگ صفحات'!A17</f>
        <v xml:space="preserve"> 1399/12/30</v>
      </c>
      <c r="L6" s="71"/>
      <c r="M6" s="71"/>
      <c r="N6" s="71"/>
      <c r="O6" s="263"/>
      <c r="P6" s="22"/>
      <c r="Q6" s="23"/>
      <c r="R6" s="24"/>
      <c r="S6" s="24"/>
      <c r="T6" s="23"/>
      <c r="U6" s="23"/>
    </row>
    <row r="7" spans="1:21" s="44" customFormat="1" ht="25.5">
      <c r="A7" s="43"/>
      <c r="B7" s="243"/>
      <c r="C7" s="199"/>
      <c r="D7" s="199"/>
      <c r="E7" s="199"/>
      <c r="F7" s="199"/>
      <c r="G7" s="199"/>
      <c r="I7" s="256" t="s">
        <v>302</v>
      </c>
      <c r="K7" s="256" t="s">
        <v>302</v>
      </c>
      <c r="L7" s="215"/>
      <c r="M7" s="215"/>
      <c r="N7" s="215"/>
      <c r="O7" s="276"/>
      <c r="P7" s="42"/>
      <c r="R7" s="45"/>
      <c r="S7" s="45"/>
    </row>
    <row r="8" spans="1:21" s="134" customFormat="1" ht="33" customHeight="1">
      <c r="A8" s="156"/>
      <c r="B8" s="199"/>
      <c r="C8" s="242" t="s">
        <v>340</v>
      </c>
      <c r="D8" s="242"/>
      <c r="E8" s="242"/>
      <c r="F8" s="199"/>
      <c r="G8" s="199"/>
      <c r="I8" s="510">
        <v>404874</v>
      </c>
      <c r="J8" s="792"/>
      <c r="K8" s="510">
        <v>124842</v>
      </c>
      <c r="M8" s="153"/>
      <c r="O8" s="176"/>
      <c r="R8" s="136"/>
      <c r="S8" s="136"/>
    </row>
    <row r="9" spans="1:21" ht="33" customHeight="1">
      <c r="B9" s="199"/>
      <c r="C9" s="240" t="s">
        <v>341</v>
      </c>
      <c r="D9" s="199"/>
      <c r="E9" s="199"/>
      <c r="F9" s="199"/>
      <c r="G9" s="199"/>
      <c r="I9" s="510">
        <v>7822</v>
      </c>
      <c r="J9" s="793"/>
      <c r="K9" s="510">
        <v>1470</v>
      </c>
    </row>
    <row r="10" spans="1:21" ht="33" customHeight="1">
      <c r="B10" s="199"/>
      <c r="C10" s="242" t="s">
        <v>342</v>
      </c>
      <c r="D10" s="242"/>
      <c r="E10" s="242"/>
      <c r="F10" s="199"/>
      <c r="G10" s="199"/>
      <c r="I10" s="510">
        <v>3483</v>
      </c>
      <c r="J10" s="793"/>
      <c r="K10" s="460">
        <v>0</v>
      </c>
    </row>
    <row r="11" spans="1:21" ht="33" customHeight="1">
      <c r="B11" s="199"/>
      <c r="C11" s="240" t="s">
        <v>883</v>
      </c>
      <c r="D11" s="199"/>
      <c r="E11" s="199"/>
      <c r="F11" s="199"/>
      <c r="G11" s="199"/>
      <c r="I11" s="510">
        <v>50776</v>
      </c>
      <c r="J11" s="793"/>
      <c r="K11" s="510">
        <v>18981</v>
      </c>
    </row>
    <row r="12" spans="1:21" ht="33" customHeight="1">
      <c r="B12" s="199"/>
      <c r="C12" s="240" t="s">
        <v>866</v>
      </c>
      <c r="D12" s="199"/>
      <c r="E12" s="199"/>
      <c r="F12" s="199"/>
      <c r="G12" s="199"/>
      <c r="I12" s="510">
        <v>5851</v>
      </c>
      <c r="J12" s="793"/>
      <c r="K12" s="460">
        <v>0</v>
      </c>
    </row>
    <row r="13" spans="1:21" ht="33" customHeight="1" thickBot="1">
      <c r="B13" s="199"/>
      <c r="C13" s="240" t="s">
        <v>867</v>
      </c>
      <c r="D13" s="199"/>
      <c r="E13" s="199"/>
      <c r="F13" s="199"/>
      <c r="G13" s="199"/>
      <c r="I13" s="510">
        <v>9036</v>
      </c>
      <c r="J13" s="793"/>
      <c r="K13" s="510">
        <v>2697</v>
      </c>
      <c r="S13" s="20"/>
    </row>
    <row r="14" spans="1:21" ht="33.75" customHeight="1" thickBot="1">
      <c r="B14" s="199"/>
      <c r="C14" s="199"/>
      <c r="D14" s="207"/>
      <c r="E14" s="207"/>
      <c r="F14" s="207"/>
      <c r="G14" s="207"/>
      <c r="I14" s="511">
        <f>SUM(I8:I13)</f>
        <v>481842</v>
      </c>
      <c r="J14" s="514"/>
      <c r="K14" s="511">
        <f>SUM(K8:K13)</f>
        <v>147990</v>
      </c>
      <c r="S14" s="20"/>
    </row>
    <row r="15" spans="1:21" ht="16.5" thickTop="1">
      <c r="S15" s="20"/>
    </row>
    <row r="16" spans="1:21" ht="33" customHeight="1">
      <c r="B16" s="196" t="s">
        <v>901</v>
      </c>
      <c r="C16" s="1376" t="s">
        <v>933</v>
      </c>
      <c r="D16" s="1376"/>
      <c r="E16" s="1376"/>
      <c r="F16" s="1376"/>
      <c r="G16" s="1376"/>
      <c r="H16" s="1376"/>
      <c r="I16" s="1376"/>
      <c r="J16" s="1376"/>
      <c r="K16" s="1376"/>
      <c r="L16" s="1376"/>
      <c r="M16" s="1376"/>
      <c r="N16" s="1376"/>
      <c r="O16" s="1376"/>
      <c r="P16" s="1376"/>
      <c r="Q16" s="1376"/>
      <c r="S16" s="20"/>
    </row>
    <row r="17" spans="1:19" ht="39.75" customHeight="1">
      <c r="B17" s="196" t="s">
        <v>902</v>
      </c>
      <c r="C17" s="1376" t="s">
        <v>1035</v>
      </c>
      <c r="D17" s="1376"/>
      <c r="E17" s="1376"/>
      <c r="F17" s="1376"/>
      <c r="G17" s="1376"/>
      <c r="H17" s="1376"/>
      <c r="I17" s="1376"/>
      <c r="J17" s="1376"/>
      <c r="K17" s="1376"/>
      <c r="L17" s="1376"/>
      <c r="M17" s="1376"/>
      <c r="N17" s="1376"/>
      <c r="O17" s="1376"/>
      <c r="P17" s="1376"/>
      <c r="Q17" s="1376"/>
      <c r="S17" s="20"/>
    </row>
    <row r="18" spans="1:19" ht="41.25" hidden="1" customHeight="1">
      <c r="B18" s="282" t="s">
        <v>717</v>
      </c>
      <c r="C18" s="1377" t="s">
        <v>814</v>
      </c>
      <c r="D18" s="1377"/>
      <c r="E18" s="1377"/>
      <c r="F18" s="1377"/>
      <c r="G18" s="1377"/>
      <c r="H18" s="1377"/>
      <c r="I18" s="1377"/>
      <c r="J18" s="1377"/>
      <c r="K18" s="1377"/>
      <c r="L18" s="1377"/>
      <c r="M18" s="1377"/>
      <c r="N18" s="1377"/>
      <c r="O18" s="1377"/>
      <c r="P18" s="1378"/>
      <c r="Q18" s="1378"/>
      <c r="S18" s="20"/>
    </row>
    <row r="19" spans="1:19" ht="37.5" hidden="1" customHeight="1">
      <c r="B19" s="282" t="s">
        <v>718</v>
      </c>
      <c r="C19" s="1377" t="s">
        <v>815</v>
      </c>
      <c r="D19" s="1377"/>
      <c r="E19" s="1377"/>
      <c r="F19" s="1377"/>
      <c r="G19" s="1377"/>
      <c r="H19" s="1377"/>
      <c r="I19" s="1377"/>
      <c r="J19" s="1377"/>
      <c r="K19" s="1377"/>
      <c r="L19" s="1377"/>
      <c r="M19" s="1377"/>
      <c r="N19" s="1377"/>
      <c r="O19" s="1377"/>
      <c r="P19" s="1378"/>
      <c r="Q19" s="1378"/>
      <c r="S19" s="20"/>
    </row>
    <row r="20" spans="1:19" ht="51.75" customHeight="1">
      <c r="B20" s="282" t="s">
        <v>903</v>
      </c>
      <c r="C20" s="1377" t="s">
        <v>820</v>
      </c>
      <c r="D20" s="1377"/>
      <c r="E20" s="1377"/>
      <c r="F20" s="1377"/>
      <c r="G20" s="1377"/>
      <c r="H20" s="1377"/>
      <c r="I20" s="1377"/>
      <c r="J20" s="1377"/>
      <c r="K20" s="1377"/>
      <c r="L20" s="1377"/>
      <c r="M20" s="1377"/>
      <c r="N20" s="1377"/>
      <c r="O20" s="1377"/>
      <c r="P20" s="1378"/>
      <c r="Q20" s="1378"/>
      <c r="S20" s="20"/>
    </row>
    <row r="21" spans="1:19" ht="19.5">
      <c r="A21" s="1198" t="s">
        <v>298</v>
      </c>
      <c r="B21" s="1198"/>
      <c r="C21" s="1198"/>
      <c r="D21" s="1198"/>
      <c r="E21" s="1198"/>
      <c r="F21" s="1198"/>
      <c r="G21" s="1198"/>
      <c r="H21" s="1198"/>
      <c r="I21" s="1198"/>
      <c r="J21" s="1198"/>
      <c r="K21" s="1198"/>
      <c r="L21" s="1198"/>
      <c r="M21" s="1198"/>
      <c r="N21" s="1198"/>
      <c r="O21" s="1198"/>
      <c r="P21" s="1198"/>
    </row>
  </sheetData>
  <mergeCells count="11">
    <mergeCell ref="A21:P21"/>
    <mergeCell ref="A1:P1"/>
    <mergeCell ref="A2:P2"/>
    <mergeCell ref="A4:P4"/>
    <mergeCell ref="C5:P5"/>
    <mergeCell ref="A3:O3"/>
    <mergeCell ref="C18:O18"/>
    <mergeCell ref="C19:O19"/>
    <mergeCell ref="C16:Q16"/>
    <mergeCell ref="C17:Q17"/>
    <mergeCell ref="C20:O20"/>
  </mergeCells>
  <pageMargins left="0.39370078740157483" right="0.78740157480314965" top="0.39370078740157483" bottom="0.39370078740157483" header="0.31496062992125984" footer="0.31496062992125984"/>
  <pageSetup scale="9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F0"/>
  </sheetPr>
  <dimension ref="A1:S38"/>
  <sheetViews>
    <sheetView rightToLeft="1" topLeftCell="A22" zoomScaleSheetLayoutView="106" workbookViewId="0">
      <selection activeCell="A5" sqref="A5:XFD5"/>
    </sheetView>
  </sheetViews>
  <sheetFormatPr defaultColWidth="4.875" defaultRowHeight="15.75"/>
  <cols>
    <col min="1" max="1" width="6.375" style="28" customWidth="1"/>
    <col min="2" max="2" width="4.625" style="11" customWidth="1"/>
    <col min="3" max="3" width="0.625" style="11" customWidth="1"/>
    <col min="4" max="4" width="19.625" style="11" customWidth="1"/>
    <col min="5" max="5" width="0.625" style="11" customWidth="1"/>
    <col min="6" max="6" width="6.125" style="11" customWidth="1"/>
    <col min="7" max="7" width="2.125" style="11" customWidth="1"/>
    <col min="8" max="8" width="12.125" style="11" bestFit="1" customWidth="1"/>
    <col min="9" max="9" width="0.625" style="11" customWidth="1"/>
    <col min="10" max="10" width="11.625" style="11" customWidth="1"/>
    <col min="11" max="11" width="0.625" style="11" customWidth="1"/>
    <col min="12" max="12" width="12.125" style="11" customWidth="1"/>
    <col min="13" max="13" width="0.625" style="11" customWidth="1"/>
    <col min="14" max="14" width="11.625" style="11" customWidth="1"/>
    <col min="15" max="15" width="1.875" style="11" customWidth="1"/>
    <col min="16" max="16" width="11.625" style="18" customWidth="1"/>
    <col min="17" max="17" width="15.375" style="18" bestFit="1" customWidth="1"/>
    <col min="18" max="18" width="5" style="11" customWidth="1"/>
    <col min="19" max="19" width="10.375" style="11" bestFit="1" customWidth="1"/>
    <col min="20" max="20" width="5" style="11" customWidth="1"/>
    <col min="21" max="21" width="10.375" style="11" bestFit="1" customWidth="1"/>
    <col min="22" max="24" width="9" style="11" customWidth="1"/>
    <col min="25" max="25" width="10.375" style="11" bestFit="1" customWidth="1"/>
    <col min="26" max="254" width="9" style="11" customWidth="1"/>
    <col min="255" max="255" width="3.625" style="11" customWidth="1"/>
    <col min="256" max="16384" width="4.875" style="11"/>
  </cols>
  <sheetData>
    <row r="1" spans="1:19" s="4" customFormat="1" ht="21">
      <c r="A1" s="1304" t="str">
        <f>'سر برگ صفحات'!A1</f>
        <v>شرکت نمونه (سهامی خاص)</v>
      </c>
      <c r="B1" s="1304"/>
      <c r="C1" s="1304"/>
      <c r="D1" s="1304"/>
      <c r="E1" s="1304"/>
      <c r="F1" s="1304"/>
      <c r="G1" s="1304"/>
      <c r="H1" s="1304"/>
      <c r="I1" s="1304"/>
      <c r="J1" s="1304"/>
      <c r="K1" s="1304"/>
      <c r="L1" s="1304"/>
      <c r="M1" s="1304"/>
      <c r="N1" s="1304"/>
      <c r="O1" s="12"/>
      <c r="P1" s="13"/>
      <c r="Q1" s="13"/>
      <c r="R1" s="12"/>
      <c r="S1" s="12"/>
    </row>
    <row r="2" spans="1:19" s="4" customFormat="1" ht="21" hidden="1">
      <c r="A2" s="1339" t="str">
        <f>'سر برگ صفحات'!A2</f>
        <v>صورتهای مالی تلفیق گروه و شرکت</v>
      </c>
      <c r="B2" s="1339"/>
      <c r="C2" s="1339"/>
      <c r="D2" s="1339"/>
      <c r="E2" s="1339"/>
      <c r="F2" s="1339"/>
      <c r="G2" s="1339"/>
      <c r="H2" s="1339"/>
      <c r="I2" s="1339"/>
      <c r="J2" s="1339"/>
      <c r="K2" s="1339"/>
      <c r="L2" s="1339"/>
      <c r="M2" s="1339"/>
      <c r="N2" s="1339"/>
      <c r="O2" s="12"/>
      <c r="P2" s="13"/>
      <c r="Q2" s="13"/>
      <c r="R2" s="12"/>
      <c r="S2" s="12"/>
    </row>
    <row r="3" spans="1:19" s="4" customFormat="1" ht="21">
      <c r="A3" s="1339" t="str">
        <f>'سر برگ صفحات'!A15</f>
        <v>يادداشتهاي توضيحي صورت هاي مالي</v>
      </c>
      <c r="B3" s="1339"/>
      <c r="C3" s="1339"/>
      <c r="D3" s="1339"/>
      <c r="E3" s="1339"/>
      <c r="F3" s="1339"/>
      <c r="G3" s="1339"/>
      <c r="H3" s="1339"/>
      <c r="I3" s="1339"/>
      <c r="J3" s="1339"/>
      <c r="K3" s="1339"/>
      <c r="L3" s="1339"/>
      <c r="M3" s="1339"/>
      <c r="N3" s="1339"/>
      <c r="O3" s="12"/>
      <c r="P3" s="13"/>
      <c r="Q3" s="13"/>
      <c r="R3" s="12"/>
      <c r="S3" s="12"/>
    </row>
    <row r="4" spans="1:19" s="4" customFormat="1" ht="21">
      <c r="A4" s="1339" t="str">
        <f>'سر برگ صفحات'!A18</f>
        <v xml:space="preserve"> دوره مالی منتهی به 29 اسفند 1400</v>
      </c>
      <c r="B4" s="1339"/>
      <c r="C4" s="1339"/>
      <c r="D4" s="1339"/>
      <c r="E4" s="1339"/>
      <c r="F4" s="1339"/>
      <c r="G4" s="1339"/>
      <c r="H4" s="1339"/>
      <c r="I4" s="1339"/>
      <c r="J4" s="1339"/>
      <c r="K4" s="1339"/>
      <c r="L4" s="1339"/>
      <c r="M4" s="1339"/>
      <c r="N4" s="1339"/>
      <c r="O4" s="12"/>
      <c r="P4" s="13"/>
      <c r="Q4" s="13"/>
      <c r="R4" s="12"/>
      <c r="S4" s="12"/>
    </row>
    <row r="5" spans="1:19" s="4" customFormat="1" ht="44.25" customHeight="1">
      <c r="A5" s="29" t="s">
        <v>43</v>
      </c>
      <c r="B5" s="1230" t="s">
        <v>345</v>
      </c>
      <c r="C5" s="1230"/>
      <c r="D5" s="1230"/>
      <c r="E5" s="1230"/>
      <c r="F5" s="1230"/>
      <c r="G5" s="1230"/>
      <c r="H5" s="1230"/>
      <c r="I5" s="1230"/>
      <c r="J5" s="1230"/>
      <c r="K5" s="1230"/>
      <c r="L5" s="1230"/>
      <c r="M5" s="1230"/>
      <c r="N5" s="1230"/>
      <c r="O5" s="71"/>
      <c r="P5" s="13"/>
      <c r="Q5" s="13"/>
      <c r="R5" s="12"/>
      <c r="S5" s="12"/>
    </row>
    <row r="6" spans="1:19" ht="28.5" customHeight="1" thickBot="1">
      <c r="A6" s="222"/>
      <c r="B6" s="199"/>
      <c r="C6" s="199"/>
      <c r="D6" s="199"/>
      <c r="E6" s="199"/>
      <c r="F6" s="199"/>
      <c r="G6" s="199"/>
      <c r="H6" s="924"/>
      <c r="I6" s="199"/>
      <c r="J6" s="684" t="s">
        <v>1059</v>
      </c>
      <c r="K6" s="199"/>
      <c r="L6" s="684" t="s">
        <v>735</v>
      </c>
      <c r="M6" s="199"/>
      <c r="N6" s="924"/>
      <c r="P6" s="20"/>
      <c r="Q6" s="20"/>
    </row>
    <row r="7" spans="1:19" ht="21.75">
      <c r="A7" s="222"/>
      <c r="B7" s="199"/>
      <c r="C7" s="199"/>
      <c r="D7" s="199"/>
      <c r="E7" s="199"/>
      <c r="F7" s="199"/>
      <c r="G7" s="199"/>
      <c r="H7" s="239"/>
      <c r="I7" s="207"/>
      <c r="J7" s="239" t="s">
        <v>302</v>
      </c>
      <c r="K7" s="199"/>
      <c r="L7" s="240" t="s">
        <v>302</v>
      </c>
      <c r="M7" s="199"/>
      <c r="N7" s="240"/>
      <c r="P7" s="20"/>
      <c r="Q7" s="20"/>
    </row>
    <row r="8" spans="1:19" ht="24" customHeight="1">
      <c r="A8" s="222"/>
      <c r="B8" s="1220" t="s">
        <v>1036</v>
      </c>
      <c r="C8" s="1220"/>
      <c r="D8" s="1220"/>
      <c r="E8" s="1220"/>
      <c r="F8" s="1220"/>
      <c r="G8" s="1220"/>
      <c r="H8" s="510"/>
      <c r="I8" s="207"/>
      <c r="J8" s="510">
        <v>325409</v>
      </c>
      <c r="K8" s="512"/>
      <c r="L8" s="510">
        <v>506093</v>
      </c>
      <c r="M8" s="512"/>
      <c r="N8" s="510"/>
      <c r="P8" s="20"/>
      <c r="Q8" s="20"/>
    </row>
    <row r="9" spans="1:19" ht="24" customHeight="1">
      <c r="A9" s="222"/>
      <c r="B9" s="1220" t="s">
        <v>1037</v>
      </c>
      <c r="C9" s="1220"/>
      <c r="D9" s="1220"/>
      <c r="E9" s="1220"/>
      <c r="F9" s="1220"/>
      <c r="G9" s="1220"/>
      <c r="H9" s="239"/>
      <c r="I9" s="207"/>
      <c r="J9" s="239">
        <v>19</v>
      </c>
      <c r="K9" s="207"/>
      <c r="L9" s="239">
        <v>25</v>
      </c>
      <c r="M9" s="207"/>
      <c r="N9" s="239"/>
      <c r="P9" s="20"/>
      <c r="Q9" s="20"/>
    </row>
    <row r="10" spans="1:19" s="170" customFormat="1" ht="24" hidden="1" customHeight="1">
      <c r="A10" s="34"/>
      <c r="B10" s="1220" t="s">
        <v>346</v>
      </c>
      <c r="C10" s="1220"/>
      <c r="D10" s="1220"/>
      <c r="E10" s="1220"/>
      <c r="F10" s="1220"/>
      <c r="G10" s="1220"/>
      <c r="H10" s="791"/>
      <c r="I10" s="207"/>
      <c r="J10" s="239">
        <v>0</v>
      </c>
      <c r="K10" s="207"/>
      <c r="L10" s="400">
        <v>0</v>
      </c>
      <c r="M10" s="207"/>
      <c r="N10" s="791"/>
      <c r="P10" s="171"/>
      <c r="Q10" s="171"/>
    </row>
    <row r="11" spans="1:19" ht="24" hidden="1" customHeight="1">
      <c r="B11" s="1220" t="s">
        <v>347</v>
      </c>
      <c r="C11" s="1220"/>
      <c r="D11" s="1220"/>
      <c r="E11" s="1220"/>
      <c r="F11" s="1220"/>
      <c r="G11" s="1220"/>
      <c r="H11" s="791"/>
      <c r="I11" s="207"/>
      <c r="J11" s="239">
        <v>0</v>
      </c>
      <c r="K11" s="207"/>
      <c r="L11" s="400">
        <v>0</v>
      </c>
      <c r="M11" s="207"/>
      <c r="N11" s="791"/>
      <c r="P11" s="20"/>
      <c r="Q11" s="20"/>
    </row>
    <row r="12" spans="1:19" s="134" customFormat="1" ht="24" customHeight="1" thickBot="1">
      <c r="A12" s="156"/>
      <c r="B12" s="1220" t="s">
        <v>348</v>
      </c>
      <c r="C12" s="1220"/>
      <c r="D12" s="1220"/>
      <c r="E12" s="1220"/>
      <c r="F12" s="1220"/>
      <c r="G12" s="1220"/>
      <c r="H12" s="239"/>
      <c r="I12" s="207"/>
      <c r="J12" s="239">
        <v>524</v>
      </c>
      <c r="K12" s="207"/>
      <c r="L12" s="239">
        <v>541</v>
      </c>
      <c r="M12" s="207"/>
      <c r="N12" s="239"/>
      <c r="P12" s="142"/>
      <c r="Q12" s="142"/>
    </row>
    <row r="13" spans="1:19" s="134" customFormat="1" ht="22.5" thickBot="1">
      <c r="A13" s="156"/>
      <c r="B13" s="199"/>
      <c r="C13" s="199"/>
      <c r="D13" s="199"/>
      <c r="E13" s="199"/>
      <c r="F13" s="199"/>
      <c r="G13" s="199"/>
      <c r="H13" s="510"/>
      <c r="I13" s="512"/>
      <c r="J13" s="511">
        <f>SUM(J8:J12)</f>
        <v>325952</v>
      </c>
      <c r="K13" s="506"/>
      <c r="L13" s="511">
        <v>506659</v>
      </c>
      <c r="M13" s="512"/>
      <c r="N13" s="510"/>
      <c r="P13" s="142"/>
      <c r="Q13" s="142"/>
    </row>
    <row r="14" spans="1:19" s="17" customFormat="1" ht="9.75" customHeight="1" thickTop="1">
      <c r="A14" s="168"/>
      <c r="B14" s="168"/>
      <c r="C14" s="168"/>
      <c r="D14" s="168"/>
      <c r="K14" s="52"/>
      <c r="P14" s="51"/>
      <c r="Q14" s="51"/>
    </row>
    <row r="15" spans="1:19" s="17" customFormat="1" ht="19.5" hidden="1">
      <c r="A15" s="29" t="s">
        <v>51</v>
      </c>
      <c r="B15" s="1202" t="s">
        <v>351</v>
      </c>
      <c r="C15" s="1202"/>
      <c r="D15" s="1202"/>
      <c r="E15" s="1202"/>
      <c r="F15" s="1202"/>
      <c r="G15" s="1202"/>
      <c r="H15" s="1202"/>
      <c r="I15" s="1202"/>
      <c r="J15" s="1202"/>
      <c r="K15" s="1202"/>
      <c r="L15" s="1202"/>
      <c r="M15" s="1202"/>
      <c r="N15" s="1202"/>
      <c r="O15" s="71"/>
      <c r="P15" s="51"/>
      <c r="Q15" s="51"/>
    </row>
    <row r="16" spans="1:19" s="17" customFormat="1" ht="26.25" hidden="1" thickBot="1">
      <c r="A16" s="50"/>
      <c r="D16" s="283"/>
      <c r="H16" s="194">
        <v>1400</v>
      </c>
      <c r="P16" s="51"/>
      <c r="Q16" s="51"/>
    </row>
    <row r="17" spans="1:17" s="17" customFormat="1" ht="21.75" hidden="1">
      <c r="A17" s="26"/>
      <c r="B17" s="1232" t="s">
        <v>349</v>
      </c>
      <c r="C17" s="1232"/>
      <c r="D17" s="1232"/>
      <c r="H17" s="212" t="s">
        <v>302</v>
      </c>
      <c r="P17" s="51"/>
      <c r="Q17" s="51"/>
    </row>
    <row r="18" spans="1:17" s="17" customFormat="1" ht="21.75" hidden="1" customHeight="1" thickBot="1">
      <c r="A18" s="26"/>
      <c r="B18" s="1231" t="s">
        <v>350</v>
      </c>
      <c r="C18" s="1231"/>
      <c r="D18" s="1231"/>
      <c r="E18" s="1231"/>
      <c r="F18" s="1231"/>
      <c r="H18" s="284">
        <v>0</v>
      </c>
      <c r="P18" s="51"/>
      <c r="Q18" s="51"/>
    </row>
    <row r="19" spans="1:17" s="17" customFormat="1" ht="18" hidden="1">
      <c r="A19" s="196" t="s">
        <v>352</v>
      </c>
      <c r="B19" s="1160" t="s">
        <v>552</v>
      </c>
      <c r="C19" s="1160"/>
      <c r="D19" s="1160"/>
      <c r="E19" s="1160"/>
      <c r="F19" s="1160"/>
      <c r="G19" s="1160"/>
      <c r="H19" s="1160"/>
      <c r="I19" s="1160"/>
      <c r="J19" s="1160"/>
      <c r="K19" s="1160"/>
      <c r="L19" s="1160"/>
      <c r="M19" s="1160"/>
      <c r="N19" s="1160"/>
      <c r="P19" s="51"/>
      <c r="Q19" s="51"/>
    </row>
    <row r="20" spans="1:17" ht="26.25" hidden="1" customHeight="1">
      <c r="A20" s="68"/>
      <c r="B20" s="1160"/>
      <c r="C20" s="1160"/>
      <c r="D20" s="1160"/>
      <c r="E20" s="1160"/>
      <c r="F20" s="1160"/>
      <c r="G20" s="1160"/>
      <c r="H20" s="1160"/>
      <c r="I20" s="1160"/>
      <c r="J20" s="1160"/>
      <c r="K20" s="1160"/>
      <c r="L20" s="1160"/>
      <c r="M20" s="1160"/>
      <c r="N20" s="1160"/>
      <c r="P20" s="20"/>
      <c r="Q20" s="20"/>
    </row>
    <row r="21" spans="1:17" ht="21.75" hidden="1" customHeight="1">
      <c r="A21" s="68"/>
      <c r="B21" s="1160"/>
      <c r="C21" s="1160"/>
      <c r="D21" s="1160"/>
      <c r="E21" s="1160"/>
      <c r="F21" s="1160"/>
      <c r="G21" s="1160"/>
      <c r="H21" s="1160"/>
      <c r="I21" s="1160"/>
      <c r="J21" s="1160"/>
      <c r="K21" s="1160"/>
      <c r="L21" s="1160"/>
      <c r="M21" s="1160"/>
      <c r="N21" s="1160"/>
      <c r="P21" s="20"/>
      <c r="Q21" s="20"/>
    </row>
    <row r="22" spans="1:17" s="17" customFormat="1" ht="10.5" customHeight="1">
      <c r="A22" s="29"/>
      <c r="B22" s="40"/>
      <c r="C22" s="40"/>
      <c r="D22" s="40"/>
      <c r="E22" s="40"/>
      <c r="F22" s="40"/>
      <c r="G22" s="40"/>
      <c r="H22" s="40"/>
      <c r="I22" s="40"/>
      <c r="J22" s="40"/>
      <c r="K22" s="40"/>
      <c r="L22" s="40"/>
      <c r="P22" s="51"/>
      <c r="Q22" s="51"/>
    </row>
    <row r="23" spans="1:17" s="35" customFormat="1" ht="21.75">
      <c r="A23" s="1030" t="s">
        <v>44</v>
      </c>
      <c r="B23" s="1221" t="s">
        <v>66</v>
      </c>
      <c r="C23" s="1221"/>
      <c r="D23" s="1221"/>
      <c r="E23" s="1221"/>
      <c r="F23" s="1221"/>
      <c r="G23" s="1221"/>
      <c r="H23" s="1221"/>
      <c r="I23" s="1221"/>
      <c r="J23" s="1221"/>
      <c r="K23" s="1221"/>
      <c r="L23" s="1221"/>
      <c r="M23" s="1221"/>
      <c r="N23" s="1221"/>
      <c r="P23" s="173"/>
      <c r="Q23" s="173"/>
    </row>
    <row r="24" spans="1:17" ht="21.75">
      <c r="A24" s="1024"/>
      <c r="B24" s="1228" t="s">
        <v>1065</v>
      </c>
      <c r="C24" s="1229"/>
      <c r="D24" s="1229"/>
      <c r="E24" s="1229"/>
      <c r="F24" s="1229"/>
      <c r="G24" s="1229"/>
      <c r="H24" s="1229"/>
      <c r="I24" s="1229"/>
      <c r="J24" s="1229"/>
      <c r="K24" s="1229"/>
      <c r="L24" s="1229"/>
      <c r="M24" s="1229"/>
      <c r="N24" s="1229"/>
      <c r="P24" s="20"/>
      <c r="Q24" s="20"/>
    </row>
    <row r="25" spans="1:17" ht="46.5" customHeight="1">
      <c r="A25" s="1024"/>
      <c r="B25" s="1229"/>
      <c r="C25" s="1229"/>
      <c r="D25" s="1229"/>
      <c r="E25" s="1229"/>
      <c r="F25" s="1229"/>
      <c r="G25" s="1229"/>
      <c r="H25" s="1229"/>
      <c r="I25" s="1229"/>
      <c r="J25" s="1229"/>
      <c r="K25" s="1229"/>
      <c r="L25" s="1229"/>
      <c r="M25" s="1229"/>
      <c r="N25" s="1229"/>
      <c r="P25" s="20"/>
      <c r="Q25" s="20"/>
    </row>
    <row r="26" spans="1:17" ht="34.5" customHeight="1" thickBot="1">
      <c r="B26" s="207"/>
      <c r="C26" s="207"/>
      <c r="D26" s="207"/>
      <c r="E26" s="207"/>
      <c r="F26" s="207"/>
      <c r="G26" s="1222" t="str">
        <f>J6</f>
        <v>1400/12/29</v>
      </c>
      <c r="H26" s="1223"/>
      <c r="I26" s="1223"/>
      <c r="J26" s="1223"/>
      <c r="K26" s="199"/>
      <c r="L26" s="1227" t="str">
        <f>L6</f>
        <v xml:space="preserve"> 1399/12/30</v>
      </c>
      <c r="M26" s="1227"/>
      <c r="N26" s="1227"/>
      <c r="P26" s="20"/>
      <c r="Q26" s="20"/>
    </row>
    <row r="27" spans="1:17" ht="27" customHeight="1" thickBot="1">
      <c r="B27" s="1226"/>
      <c r="C27" s="1226"/>
      <c r="D27" s="1226"/>
      <c r="E27" s="1226"/>
      <c r="F27" s="1226"/>
      <c r="G27" s="1224"/>
      <c r="H27" s="285" t="s">
        <v>353</v>
      </c>
      <c r="I27" s="207"/>
      <c r="J27" s="285" t="s">
        <v>766</v>
      </c>
      <c r="K27" s="207"/>
      <c r="L27" s="214" t="s">
        <v>353</v>
      </c>
      <c r="N27" s="285" t="s">
        <v>766</v>
      </c>
      <c r="P27" s="20"/>
      <c r="Q27" s="20"/>
    </row>
    <row r="28" spans="1:17" ht="21.75">
      <c r="B28" s="1225" t="s">
        <v>1012</v>
      </c>
      <c r="C28" s="1225"/>
      <c r="D28" s="1225"/>
      <c r="E28" s="1225"/>
      <c r="F28" s="1225"/>
      <c r="G28" s="1224"/>
      <c r="H28" s="510">
        <v>29999996</v>
      </c>
      <c r="I28" s="207"/>
      <c r="J28" s="239">
        <v>99.999899999999997</v>
      </c>
      <c r="K28" s="207"/>
      <c r="L28" s="510">
        <v>29999996</v>
      </c>
      <c r="N28" s="239">
        <v>99.999899999999997</v>
      </c>
      <c r="P28" s="20"/>
      <c r="Q28" s="20"/>
    </row>
    <row r="29" spans="1:17" ht="25.5">
      <c r="B29" s="1225" t="s">
        <v>1013</v>
      </c>
      <c r="C29" s="1225"/>
      <c r="D29" s="1225"/>
      <c r="E29" s="1225"/>
      <c r="F29" s="1225"/>
      <c r="G29" s="1224"/>
      <c r="H29" s="515">
        <v>1</v>
      </c>
      <c r="I29" s="245"/>
      <c r="J29" s="245">
        <v>2.5000000000000001E-5</v>
      </c>
      <c r="K29" s="245"/>
      <c r="L29" s="245">
        <v>1</v>
      </c>
      <c r="N29" s="245">
        <v>2.5000000000000001E-5</v>
      </c>
      <c r="P29" s="20"/>
      <c r="Q29" s="20"/>
    </row>
    <row r="30" spans="1:17" ht="25.5">
      <c r="A30" s="222"/>
      <c r="B30" s="1196" t="s">
        <v>1038</v>
      </c>
      <c r="C30" s="1196"/>
      <c r="D30" s="1196"/>
      <c r="E30" s="1196"/>
      <c r="F30" s="1196"/>
      <c r="G30" s="1224"/>
      <c r="H30" s="515">
        <v>1</v>
      </c>
      <c r="I30" s="245"/>
      <c r="J30" s="245">
        <v>2.5000000000000001E-5</v>
      </c>
      <c r="K30" s="245"/>
      <c r="L30" s="245">
        <v>1</v>
      </c>
      <c r="N30" s="245">
        <v>2.5000000000000001E-5</v>
      </c>
      <c r="P30" s="20"/>
      <c r="Q30" s="20"/>
    </row>
    <row r="31" spans="1:17" ht="25.5">
      <c r="A31" s="222"/>
      <c r="B31" s="1196" t="s">
        <v>1039</v>
      </c>
      <c r="C31" s="1196"/>
      <c r="D31" s="1196"/>
      <c r="E31" s="1196"/>
      <c r="F31" s="1196"/>
      <c r="G31" s="1224"/>
      <c r="H31" s="515">
        <v>1</v>
      </c>
      <c r="I31" s="245"/>
      <c r="J31" s="245">
        <v>2.5000000000000001E-5</v>
      </c>
      <c r="K31" s="245"/>
      <c r="L31" s="245">
        <v>1</v>
      </c>
      <c r="N31" s="245">
        <v>2.5000000000000001E-5</v>
      </c>
      <c r="P31" s="20"/>
      <c r="Q31" s="20"/>
    </row>
    <row r="32" spans="1:17" ht="26.25" thickBot="1">
      <c r="A32" s="222"/>
      <c r="B32" s="1196" t="s">
        <v>1027</v>
      </c>
      <c r="C32" s="1196"/>
      <c r="D32" s="1196"/>
      <c r="E32" s="1196"/>
      <c r="F32" s="1196"/>
      <c r="G32" s="1224"/>
      <c r="H32" s="245">
        <v>1</v>
      </c>
      <c r="I32" s="245"/>
      <c r="J32" s="245">
        <v>2.5000000000000001E-5</v>
      </c>
      <c r="K32" s="245"/>
      <c r="L32" s="245">
        <v>1</v>
      </c>
      <c r="N32" s="245">
        <v>2.5000000000000001E-5</v>
      </c>
      <c r="P32" s="20"/>
      <c r="Q32" s="20"/>
    </row>
    <row r="33" spans="1:17" ht="26.25" thickBot="1">
      <c r="B33" s="1226"/>
      <c r="C33" s="1226"/>
      <c r="D33" s="1226"/>
      <c r="E33" s="1226"/>
      <c r="F33" s="1226"/>
      <c r="G33" s="1224"/>
      <c r="H33" s="516">
        <f>SUM(H28:H32)</f>
        <v>30000000</v>
      </c>
      <c r="I33" s="207"/>
      <c r="J33" s="246">
        <f>SUM(J28:J32)</f>
        <v>99.999999999999972</v>
      </c>
      <c r="K33" s="207"/>
      <c r="L33" s="511">
        <f>SUM(L28:L32)</f>
        <v>30000000</v>
      </c>
      <c r="N33" s="246">
        <v>100</v>
      </c>
    </row>
    <row r="34" spans="1:17" s="35" customFormat="1" ht="20.25" thickTop="1">
      <c r="A34" s="29" t="s">
        <v>51</v>
      </c>
      <c r="B34" s="1202" t="s">
        <v>954</v>
      </c>
      <c r="C34" s="1202"/>
      <c r="D34" s="1202"/>
      <c r="E34" s="1202"/>
      <c r="F34" s="1202"/>
      <c r="G34" s="1202"/>
      <c r="H34" s="1202"/>
      <c r="I34" s="1202"/>
      <c r="J34" s="1202"/>
      <c r="K34" s="1202"/>
      <c r="L34" s="1202"/>
      <c r="M34" s="1202"/>
      <c r="N34" s="1202"/>
      <c r="P34" s="173"/>
      <c r="Q34" s="173"/>
    </row>
    <row r="35" spans="1:17" ht="15.75" customHeight="1">
      <c r="B35" s="1379" t="s">
        <v>955</v>
      </c>
      <c r="C35" s="1379"/>
      <c r="D35" s="1379"/>
      <c r="E35" s="1379"/>
      <c r="F35" s="1379"/>
      <c r="G35" s="1379"/>
      <c r="H35" s="1379"/>
      <c r="I35" s="1379"/>
      <c r="J35" s="1379"/>
      <c r="K35" s="1379"/>
      <c r="L35" s="1379"/>
      <c r="M35" s="1379"/>
      <c r="N35" s="1379"/>
      <c r="P35" s="20"/>
      <c r="Q35" s="20"/>
    </row>
    <row r="36" spans="1:17" ht="51.75" customHeight="1">
      <c r="B36" s="1379"/>
      <c r="C36" s="1379"/>
      <c r="D36" s="1379"/>
      <c r="E36" s="1379"/>
      <c r="F36" s="1379"/>
      <c r="G36" s="1379"/>
      <c r="H36" s="1379"/>
      <c r="I36" s="1379"/>
      <c r="J36" s="1379"/>
      <c r="K36" s="1379"/>
      <c r="L36" s="1379"/>
      <c r="M36" s="1379"/>
      <c r="N36" s="1379"/>
      <c r="P36" s="20"/>
      <c r="Q36" s="20"/>
    </row>
    <row r="37" spans="1:17" ht="47.25" customHeight="1">
      <c r="B37" s="1379"/>
      <c r="C37" s="1379"/>
      <c r="D37" s="1379"/>
      <c r="E37" s="1379"/>
      <c r="F37" s="1379"/>
      <c r="G37" s="1379"/>
      <c r="H37" s="1379"/>
      <c r="I37" s="1379"/>
      <c r="J37" s="1379"/>
      <c r="K37" s="1379"/>
      <c r="L37" s="1379"/>
      <c r="M37" s="1379"/>
      <c r="N37" s="1379"/>
    </row>
    <row r="38" spans="1:17" ht="19.5">
      <c r="A38" s="1198" t="s">
        <v>178</v>
      </c>
      <c r="B38" s="1198"/>
      <c r="C38" s="1198"/>
      <c r="D38" s="1198"/>
      <c r="E38" s="1198"/>
      <c r="F38" s="1198"/>
      <c r="G38" s="1198"/>
      <c r="H38" s="1198"/>
      <c r="I38" s="1198"/>
      <c r="J38" s="1198"/>
      <c r="K38" s="1198"/>
      <c r="L38" s="1198"/>
      <c r="M38" s="1198"/>
      <c r="N38" s="1198"/>
    </row>
  </sheetData>
  <mergeCells count="29">
    <mergeCell ref="B18:F18"/>
    <mergeCell ref="B17:D17"/>
    <mergeCell ref="B19:N21"/>
    <mergeCell ref="B15:N15"/>
    <mergeCell ref="B8:G8"/>
    <mergeCell ref="B9:G9"/>
    <mergeCell ref="B10:G10"/>
    <mergeCell ref="A1:N1"/>
    <mergeCell ref="A2:N2"/>
    <mergeCell ref="A4:N4"/>
    <mergeCell ref="B11:G11"/>
    <mergeCell ref="B12:G12"/>
    <mergeCell ref="A3:N3"/>
    <mergeCell ref="B5:N5"/>
    <mergeCell ref="B35:N37"/>
    <mergeCell ref="A38:N38"/>
    <mergeCell ref="B23:N23"/>
    <mergeCell ref="G26:J26"/>
    <mergeCell ref="G27:G33"/>
    <mergeCell ref="B29:F29"/>
    <mergeCell ref="B30:F30"/>
    <mergeCell ref="B31:F31"/>
    <mergeCell ref="B32:F32"/>
    <mergeCell ref="B33:F33"/>
    <mergeCell ref="L26:N26"/>
    <mergeCell ref="B27:F27"/>
    <mergeCell ref="B28:F28"/>
    <mergeCell ref="B24:N25"/>
    <mergeCell ref="B34:N34"/>
  </mergeCells>
  <pageMargins left="0.39370078740157483" right="0.78740157480314965" top="0.39370078740157483" bottom="0.39370078740157483" header="0.31496062992125984" footer="0.31496062992125984"/>
  <pageSetup scale="96"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C00000"/>
  </sheetPr>
  <dimension ref="A1:V39"/>
  <sheetViews>
    <sheetView rightToLeft="1" view="pageBreakPreview" topLeftCell="A10" zoomScale="95" zoomScaleSheetLayoutView="95" workbookViewId="0">
      <selection activeCell="A39" sqref="A39:P39"/>
    </sheetView>
  </sheetViews>
  <sheetFormatPr defaultColWidth="9" defaultRowHeight="18"/>
  <cols>
    <col min="1" max="1" width="5.5" style="50" bestFit="1" customWidth="1"/>
    <col min="2" max="2" width="9.375" style="17" customWidth="1"/>
    <col min="3" max="3" width="0.625" style="17" customWidth="1"/>
    <col min="4" max="4" width="10.625" style="17" customWidth="1"/>
    <col min="5" max="5" width="0.625" style="17" customWidth="1"/>
    <col min="6" max="6" width="10" style="17" customWidth="1"/>
    <col min="7" max="7" width="0.625" style="17" customWidth="1"/>
    <col min="8" max="8" width="12.5" style="17" customWidth="1"/>
    <col min="9" max="9" width="0.625" style="17" customWidth="1"/>
    <col min="10" max="10" width="13.625" style="17" customWidth="1"/>
    <col min="11" max="11" width="0.625" style="17" customWidth="1"/>
    <col min="12" max="12" width="13.5" style="17" customWidth="1"/>
    <col min="13" max="13" width="0.625" style="17" customWidth="1"/>
    <col min="14" max="14" width="11.625" style="17" customWidth="1"/>
    <col min="15" max="16" width="0.625" style="17" customWidth="1"/>
    <col min="17" max="17" width="11.625" style="17" customWidth="1"/>
    <col min="18" max="18" width="1.875" style="17" customWidth="1"/>
    <col min="19" max="19" width="11.625" style="47" customWidth="1"/>
    <col min="20" max="20" width="15.375" style="47" bestFit="1" customWidth="1"/>
    <col min="21" max="21" width="5" style="17" customWidth="1"/>
    <col min="22" max="22" width="10.375" style="17" bestFit="1" customWidth="1"/>
    <col min="23" max="23" width="5" style="17" customWidth="1"/>
    <col min="24" max="24" width="10.375" style="17" bestFit="1" customWidth="1"/>
    <col min="25" max="27" width="9" style="17"/>
    <col min="28" max="28" width="10.375" style="17" bestFit="1" customWidth="1"/>
    <col min="29" max="16384" width="9" style="17"/>
  </cols>
  <sheetData>
    <row r="1" spans="1:22" s="25" customFormat="1" ht="21">
      <c r="A1" s="1109" t="str">
        <f>'سر برگ صفحات'!A1</f>
        <v>شرکت نمونه (سهامی خاص)</v>
      </c>
      <c r="B1" s="1109"/>
      <c r="C1" s="1109"/>
      <c r="D1" s="1109"/>
      <c r="E1" s="1109"/>
      <c r="F1" s="1109"/>
      <c r="G1" s="1109"/>
      <c r="H1" s="1109"/>
      <c r="I1" s="1109"/>
      <c r="J1" s="1109"/>
      <c r="K1" s="1109"/>
      <c r="L1" s="1109"/>
      <c r="M1" s="1109"/>
      <c r="N1" s="1109"/>
      <c r="O1" s="1109"/>
      <c r="P1" s="1109"/>
      <c r="Q1" s="23"/>
      <c r="R1" s="23"/>
      <c r="S1" s="24"/>
      <c r="T1" s="24"/>
      <c r="U1" s="23"/>
      <c r="V1" s="23"/>
    </row>
    <row r="2" spans="1:22" s="25" customFormat="1" ht="21">
      <c r="A2" s="1176" t="str">
        <f>'سر برگ صفحات'!A2</f>
        <v>صورتهای مالی تلفیق گروه و شرکت</v>
      </c>
      <c r="B2" s="1176"/>
      <c r="C2" s="1176"/>
      <c r="D2" s="1176"/>
      <c r="E2" s="1176"/>
      <c r="F2" s="1176"/>
      <c r="G2" s="1176"/>
      <c r="H2" s="1176"/>
      <c r="I2" s="1176"/>
      <c r="J2" s="1176"/>
      <c r="K2" s="1176"/>
      <c r="L2" s="1176"/>
      <c r="M2" s="1176"/>
      <c r="N2" s="1176"/>
      <c r="O2" s="1176"/>
      <c r="P2" s="1176"/>
      <c r="Q2" s="23"/>
      <c r="R2" s="23"/>
      <c r="S2" s="24"/>
      <c r="T2" s="24"/>
      <c r="U2" s="23"/>
      <c r="V2" s="23"/>
    </row>
    <row r="3" spans="1:22" s="25" customFormat="1" ht="21">
      <c r="A3" s="1176" t="str">
        <f>'سر برگ صفحات'!A15</f>
        <v>يادداشتهاي توضيحي صورت هاي مالي</v>
      </c>
      <c r="B3" s="1176"/>
      <c r="C3" s="1176"/>
      <c r="D3" s="1176"/>
      <c r="E3" s="1176"/>
      <c r="F3" s="1176"/>
      <c r="G3" s="1176"/>
      <c r="H3" s="1176"/>
      <c r="I3" s="1176"/>
      <c r="J3" s="1176"/>
      <c r="K3" s="1176"/>
      <c r="L3" s="1176"/>
      <c r="M3" s="1176"/>
      <c r="N3" s="1176"/>
      <c r="O3" s="1176"/>
      <c r="P3" s="1176"/>
      <c r="Q3" s="23"/>
      <c r="R3" s="23"/>
      <c r="S3" s="24"/>
      <c r="T3" s="24"/>
      <c r="U3" s="23"/>
      <c r="V3" s="23"/>
    </row>
    <row r="4" spans="1:22" s="25" customFormat="1" ht="21">
      <c r="A4" s="1176" t="str">
        <f>'سر برگ صفحات'!A18</f>
        <v xml:space="preserve"> دوره مالی منتهی به 29 اسفند 1400</v>
      </c>
      <c r="B4" s="1176"/>
      <c r="C4" s="1176"/>
      <c r="D4" s="1176"/>
      <c r="E4" s="1176"/>
      <c r="F4" s="1176"/>
      <c r="G4" s="1176"/>
      <c r="H4" s="1176"/>
      <c r="I4" s="1176"/>
      <c r="J4" s="1176"/>
      <c r="K4" s="1176"/>
      <c r="L4" s="1176"/>
      <c r="M4" s="1176"/>
      <c r="N4" s="1176"/>
      <c r="O4" s="1176"/>
      <c r="P4" s="1176"/>
      <c r="Q4" s="23"/>
      <c r="R4" s="23"/>
      <c r="S4" s="24"/>
      <c r="T4" s="24"/>
      <c r="U4" s="23"/>
      <c r="V4" s="23"/>
    </row>
    <row r="5" spans="1:22" s="25" customFormat="1" ht="57.75" customHeight="1">
      <c r="A5" s="34" t="s">
        <v>53</v>
      </c>
      <c r="B5" s="1230" t="s">
        <v>13</v>
      </c>
      <c r="C5" s="1230"/>
      <c r="D5" s="1230" t="s">
        <v>13</v>
      </c>
      <c r="E5" s="1230"/>
      <c r="F5" s="1230"/>
      <c r="G5" s="1230"/>
      <c r="H5" s="1230"/>
      <c r="I5" s="1230"/>
      <c r="J5" s="1230"/>
      <c r="K5" s="1230"/>
      <c r="L5" s="1230"/>
      <c r="M5" s="1230"/>
      <c r="N5" s="1230"/>
      <c r="O5" s="1230"/>
      <c r="P5" s="22"/>
      <c r="Q5" s="23"/>
      <c r="R5" s="23"/>
      <c r="S5" s="24"/>
      <c r="T5" s="24"/>
      <c r="U5" s="23"/>
      <c r="V5" s="23"/>
    </row>
    <row r="6" spans="1:22" s="25" customFormat="1" ht="19.5" customHeight="1">
      <c r="A6" s="29"/>
      <c r="B6" s="1238" t="s">
        <v>841</v>
      </c>
      <c r="C6" s="1238"/>
      <c r="D6" s="1238"/>
      <c r="E6" s="1238"/>
      <c r="F6" s="1238"/>
      <c r="G6" s="1238"/>
      <c r="H6" s="1238"/>
      <c r="I6" s="1238"/>
      <c r="J6" s="1238"/>
      <c r="K6" s="1238"/>
      <c r="L6" s="1238"/>
      <c r="M6" s="1238"/>
      <c r="N6" s="1238"/>
      <c r="O6" s="1238"/>
      <c r="P6" s="22"/>
      <c r="Q6" s="23"/>
      <c r="R6" s="23"/>
      <c r="S6" s="24"/>
      <c r="T6" s="24"/>
      <c r="U6" s="23"/>
      <c r="V6" s="23"/>
    </row>
    <row r="7" spans="1:22" s="25" customFormat="1" ht="19.5">
      <c r="A7" s="29"/>
      <c r="B7" s="1238"/>
      <c r="C7" s="1238"/>
      <c r="D7" s="1238"/>
      <c r="E7" s="1238"/>
      <c r="F7" s="1238"/>
      <c r="G7" s="1238"/>
      <c r="H7" s="1238"/>
      <c r="I7" s="1238"/>
      <c r="J7" s="1238"/>
      <c r="K7" s="1238"/>
      <c r="L7" s="1238"/>
      <c r="M7" s="1238"/>
      <c r="N7" s="1238"/>
      <c r="O7" s="1238"/>
      <c r="P7" s="22"/>
      <c r="Q7" s="23"/>
      <c r="R7" s="23"/>
      <c r="S7" s="24"/>
      <c r="T7" s="24"/>
      <c r="U7" s="23"/>
      <c r="V7" s="23"/>
    </row>
    <row r="8" spans="1:22" s="8" customFormat="1" ht="15.75" customHeight="1">
      <c r="A8" s="32"/>
      <c r="B8" s="1238"/>
      <c r="C8" s="1238"/>
      <c r="D8" s="1238"/>
      <c r="E8" s="1238"/>
      <c r="F8" s="1238"/>
      <c r="G8" s="1238"/>
      <c r="H8" s="1238"/>
      <c r="I8" s="1238"/>
      <c r="J8" s="1238"/>
      <c r="K8" s="1238"/>
      <c r="L8" s="1238"/>
      <c r="M8" s="1238"/>
      <c r="N8" s="1238"/>
      <c r="O8" s="1238"/>
      <c r="S8" s="31"/>
      <c r="T8" s="31"/>
    </row>
    <row r="9" spans="1:22" s="134" customFormat="1" ht="28.5" customHeight="1">
      <c r="A9" s="156"/>
      <c r="B9" s="1238"/>
      <c r="C9" s="1238"/>
      <c r="D9" s="1238"/>
      <c r="E9" s="1238"/>
      <c r="F9" s="1238"/>
      <c r="G9" s="1238"/>
      <c r="H9" s="1238"/>
      <c r="I9" s="1238"/>
      <c r="J9" s="1238"/>
      <c r="K9" s="1238"/>
      <c r="L9" s="1238"/>
      <c r="M9" s="1238"/>
      <c r="N9" s="1238"/>
      <c r="O9" s="1238"/>
      <c r="S9" s="142"/>
      <c r="T9" s="142"/>
    </row>
    <row r="10" spans="1:22" ht="31.5" customHeight="1">
      <c r="B10" s="1238"/>
      <c r="C10" s="1238"/>
      <c r="D10" s="1238"/>
      <c r="E10" s="1238"/>
      <c r="F10" s="1238"/>
      <c r="G10" s="1238"/>
      <c r="H10" s="1238"/>
      <c r="I10" s="1238"/>
      <c r="J10" s="1238"/>
      <c r="K10" s="1238"/>
      <c r="L10" s="1238"/>
      <c r="M10" s="1238"/>
      <c r="N10" s="1238"/>
      <c r="O10" s="1238"/>
      <c r="S10" s="51"/>
      <c r="T10" s="51"/>
    </row>
    <row r="11" spans="1:22">
      <c r="F11" s="11"/>
      <c r="G11" s="11"/>
      <c r="H11" s="11"/>
      <c r="S11" s="51"/>
      <c r="T11" s="51"/>
    </row>
    <row r="12" spans="1:22" ht="21">
      <c r="A12" s="34" t="s">
        <v>57</v>
      </c>
      <c r="B12" s="1230" t="s">
        <v>354</v>
      </c>
      <c r="C12" s="1230"/>
      <c r="D12" s="1230" t="s">
        <v>67</v>
      </c>
      <c r="E12" s="1230"/>
      <c r="F12" s="1230"/>
      <c r="G12" s="1230"/>
      <c r="H12" s="1230"/>
      <c r="I12" s="1230"/>
      <c r="J12" s="1230"/>
      <c r="K12" s="1230"/>
      <c r="L12" s="1230"/>
      <c r="M12" s="1230"/>
      <c r="N12" s="1230"/>
      <c r="O12" s="1230"/>
      <c r="S12" s="51"/>
      <c r="T12" s="51"/>
    </row>
    <row r="13" spans="1:22">
      <c r="F13" s="11"/>
      <c r="G13" s="11"/>
      <c r="H13" s="11"/>
      <c r="S13" s="51"/>
      <c r="T13" s="51"/>
    </row>
    <row r="14" spans="1:22" ht="33" customHeight="1" thickBot="1">
      <c r="B14" s="207"/>
      <c r="C14" s="207"/>
      <c r="D14" s="207"/>
      <c r="G14" s="199"/>
      <c r="J14" s="684" t="str">
        <f>'14-1'!I6</f>
        <v>1400/12/29</v>
      </c>
      <c r="L14" s="684" t="str">
        <f>'14-1'!K6</f>
        <v xml:space="preserve"> 1399/12/30</v>
      </c>
      <c r="S14" s="51"/>
      <c r="T14" s="51"/>
    </row>
    <row r="15" spans="1:22" s="39" customFormat="1" ht="21.75">
      <c r="A15" s="34"/>
      <c r="B15" s="207"/>
      <c r="C15" s="207"/>
      <c r="D15" s="207"/>
      <c r="G15" s="207"/>
      <c r="I15" s="116"/>
      <c r="J15" s="239" t="s">
        <v>302</v>
      </c>
      <c r="K15" s="116"/>
      <c r="L15" s="239" t="s">
        <v>302</v>
      </c>
      <c r="M15" s="116"/>
      <c r="N15" s="116"/>
      <c r="O15" s="116"/>
      <c r="P15" s="36"/>
      <c r="Q15" s="37"/>
      <c r="R15" s="37"/>
      <c r="S15" s="38"/>
      <c r="T15" s="38"/>
      <c r="U15" s="37"/>
      <c r="V15" s="37"/>
    </row>
    <row r="16" spans="1:22" s="25" customFormat="1" ht="25.5">
      <c r="A16" s="29"/>
      <c r="B16" s="270" t="s">
        <v>723</v>
      </c>
      <c r="C16" s="207"/>
      <c r="D16" s="207"/>
      <c r="G16" s="207"/>
      <c r="I16" s="288"/>
      <c r="J16" s="245">
        <v>100</v>
      </c>
      <c r="K16" s="288"/>
      <c r="L16" s="245">
        <v>100</v>
      </c>
      <c r="M16" s="288"/>
      <c r="N16" s="288"/>
      <c r="O16" s="288"/>
      <c r="P16" s="22"/>
      <c r="Q16" s="23"/>
      <c r="R16" s="23"/>
      <c r="S16" s="24"/>
      <c r="T16" s="24"/>
      <c r="U16" s="23"/>
      <c r="V16" s="23"/>
    </row>
    <row r="17" spans="1:22" s="25" customFormat="1" ht="25.5">
      <c r="A17" s="29"/>
      <c r="B17" s="1237" t="s">
        <v>13</v>
      </c>
      <c r="C17" s="1237"/>
      <c r="D17" s="1237"/>
      <c r="G17" s="207"/>
      <c r="I17" s="288"/>
      <c r="J17" s="245">
        <v>10</v>
      </c>
      <c r="K17" s="288"/>
      <c r="L17" s="245">
        <v>10</v>
      </c>
      <c r="M17" s="288"/>
      <c r="N17" s="288"/>
      <c r="O17" s="288"/>
      <c r="P17" s="22"/>
      <c r="Q17" s="23"/>
      <c r="R17" s="23"/>
      <c r="S17" s="24"/>
      <c r="T17" s="24"/>
      <c r="U17" s="23"/>
      <c r="V17" s="23"/>
    </row>
    <row r="18" spans="1:22" s="25" customFormat="1" ht="26.25" thickBot="1">
      <c r="A18" s="29"/>
      <c r="B18" s="270" t="s">
        <v>724</v>
      </c>
      <c r="C18" s="270"/>
      <c r="D18" s="270"/>
      <c r="G18" s="207"/>
      <c r="I18" s="288"/>
      <c r="J18" s="814">
        <f>J19-J16-J17</f>
        <v>4523</v>
      </c>
      <c r="K18" s="520"/>
      <c r="L18" s="710">
        <f>3983</f>
        <v>3983</v>
      </c>
      <c r="M18" s="288"/>
      <c r="N18" s="288"/>
      <c r="O18" s="288"/>
      <c r="P18" s="22"/>
      <c r="Q18" s="23"/>
      <c r="R18" s="23"/>
      <c r="S18" s="24"/>
      <c r="T18" s="24"/>
      <c r="U18" s="23"/>
      <c r="V18" s="23"/>
    </row>
    <row r="19" spans="1:22" s="25" customFormat="1" ht="23.25" thickBot="1">
      <c r="A19" s="29"/>
      <c r="B19" s="207"/>
      <c r="C19" s="207"/>
      <c r="D19" s="207"/>
      <c r="G19" s="207"/>
      <c r="I19" s="288"/>
      <c r="J19" s="811">
        <v>4633</v>
      </c>
      <c r="K19" s="520"/>
      <c r="L19" s="711">
        <f>SUM(L16:L18)</f>
        <v>4093</v>
      </c>
      <c r="M19" s="288"/>
      <c r="N19" s="288"/>
      <c r="O19" s="288"/>
      <c r="P19" s="22"/>
      <c r="Q19" s="23"/>
      <c r="R19" s="23"/>
      <c r="S19" s="24"/>
      <c r="T19" s="24"/>
      <c r="U19" s="23"/>
      <c r="V19" s="23"/>
    </row>
    <row r="20" spans="1:22" s="39" customFormat="1" ht="21.75" thickTop="1">
      <c r="A20" s="34"/>
      <c r="B20" s="289"/>
      <c r="C20" s="289"/>
      <c r="D20" s="289"/>
      <c r="E20" s="289"/>
      <c r="G20" s="289"/>
      <c r="H20" s="289"/>
      <c r="I20" s="289"/>
      <c r="J20" s="289"/>
      <c r="K20" s="289"/>
      <c r="L20" s="289"/>
      <c r="M20" s="289"/>
      <c r="N20" s="289"/>
      <c r="O20" s="289"/>
      <c r="P20" s="36"/>
      <c r="Q20" s="37"/>
      <c r="R20" s="37"/>
      <c r="S20" s="38"/>
      <c r="T20" s="38"/>
      <c r="U20" s="37"/>
      <c r="V20" s="37"/>
    </row>
    <row r="21" spans="1:22" s="25" customFormat="1" ht="21" hidden="1">
      <c r="A21" s="34" t="s">
        <v>61</v>
      </c>
      <c r="B21" s="1230" t="s">
        <v>357</v>
      </c>
      <c r="C21" s="1230"/>
      <c r="D21" s="1230" t="s">
        <v>67</v>
      </c>
      <c r="E21" s="1230"/>
      <c r="F21" s="1230"/>
      <c r="G21" s="1230"/>
      <c r="H21" s="1230"/>
      <c r="I21" s="1230"/>
      <c r="J21" s="1230"/>
      <c r="K21" s="1230"/>
      <c r="L21" s="1230"/>
      <c r="M21" s="1230"/>
      <c r="N21" s="1230"/>
      <c r="O21" s="1230"/>
      <c r="P21" s="22"/>
      <c r="Q21" s="23"/>
      <c r="R21" s="23"/>
      <c r="S21" s="24"/>
      <c r="T21" s="24"/>
      <c r="U21" s="23"/>
      <c r="V21" s="23"/>
    </row>
    <row r="22" spans="1:22" s="25" customFormat="1" ht="19.5" hidden="1">
      <c r="A22" s="29"/>
      <c r="B22" s="288"/>
      <c r="C22" s="288"/>
      <c r="D22" s="288"/>
      <c r="E22" s="288"/>
      <c r="F22" s="288"/>
      <c r="G22" s="288"/>
      <c r="H22" s="288"/>
      <c r="I22" s="288"/>
      <c r="J22" s="288"/>
      <c r="K22" s="288"/>
      <c r="L22" s="288"/>
      <c r="M22" s="288"/>
      <c r="N22" s="288"/>
      <c r="O22" s="288"/>
      <c r="P22" s="22"/>
      <c r="Q22" s="23"/>
      <c r="R22" s="23"/>
      <c r="S22" s="24"/>
      <c r="T22" s="24"/>
      <c r="U22" s="23"/>
      <c r="V22" s="23"/>
    </row>
    <row r="23" spans="1:22" s="25" customFormat="1" ht="24" hidden="1" thickBot="1">
      <c r="A23" s="29"/>
      <c r="B23" s="207"/>
      <c r="C23" s="207"/>
      <c r="D23" s="207"/>
      <c r="E23" s="207"/>
      <c r="H23" s="1236" t="s">
        <v>257</v>
      </c>
      <c r="I23" s="1236"/>
      <c r="J23" s="1236"/>
      <c r="L23" s="1236" t="s">
        <v>258</v>
      </c>
      <c r="M23" s="1236"/>
      <c r="N23" s="1236"/>
      <c r="O23" s="288"/>
      <c r="P23" s="22"/>
      <c r="Q23" s="23"/>
      <c r="R23" s="23"/>
      <c r="S23" s="24"/>
      <c r="T23" s="24"/>
      <c r="U23" s="23"/>
      <c r="V23" s="23"/>
    </row>
    <row r="24" spans="1:22" s="39" customFormat="1" ht="68.25" hidden="1" thickBot="1">
      <c r="A24" s="34"/>
      <c r="B24" s="1226"/>
      <c r="C24" s="1226"/>
      <c r="D24" s="1226"/>
      <c r="E24" s="1226"/>
      <c r="H24" s="290" t="str">
        <f>'سر برگ صفحات'!A12</f>
        <v>دوره مالی منتهی به 1400/12/29</v>
      </c>
      <c r="I24" s="199"/>
      <c r="J24" s="290" t="str">
        <f>'سر برگ صفحات'!A7</f>
        <v>1399/12/30</v>
      </c>
      <c r="K24" s="199"/>
      <c r="L24" s="290" t="str">
        <f>'سر برگ صفحات'!A12</f>
        <v>دوره مالی منتهی به 1400/12/29</v>
      </c>
      <c r="M24" s="116"/>
      <c r="N24" s="290" t="str">
        <f>'سر برگ صفحات'!A7</f>
        <v>1399/12/30</v>
      </c>
      <c r="O24" s="116"/>
      <c r="P24" s="36"/>
      <c r="Q24" s="37"/>
      <c r="R24" s="37"/>
      <c r="S24" s="38"/>
      <c r="T24" s="38"/>
      <c r="U24" s="37"/>
      <c r="V24" s="37"/>
    </row>
    <row r="25" spans="1:22" s="25" customFormat="1" ht="21.75" hidden="1">
      <c r="A25" s="29"/>
      <c r="B25" s="207"/>
      <c r="C25" s="207"/>
      <c r="D25" s="207"/>
      <c r="E25" s="207"/>
      <c r="H25" s="239" t="s">
        <v>302</v>
      </c>
      <c r="I25" s="207"/>
      <c r="J25" s="239" t="s">
        <v>302</v>
      </c>
      <c r="K25" s="207"/>
      <c r="L25" s="239" t="s">
        <v>302</v>
      </c>
      <c r="M25" s="287"/>
      <c r="N25" s="239" t="s">
        <v>302</v>
      </c>
      <c r="O25" s="287"/>
      <c r="P25" s="22"/>
      <c r="Q25" s="23"/>
      <c r="R25" s="23"/>
      <c r="S25" s="24"/>
      <c r="T25" s="24"/>
      <c r="U25" s="23"/>
      <c r="V25" s="23"/>
    </row>
    <row r="26" spans="1:22" s="25" customFormat="1" ht="22.5" hidden="1">
      <c r="A26" s="29"/>
      <c r="B26" s="1233" t="s">
        <v>295</v>
      </c>
      <c r="C26" s="1233"/>
      <c r="D26" s="1233"/>
      <c r="E26" s="1233"/>
      <c r="H26" s="278"/>
      <c r="I26" s="207"/>
      <c r="J26" s="278"/>
      <c r="K26" s="207"/>
      <c r="L26" s="278"/>
      <c r="M26" s="287"/>
      <c r="N26" s="278"/>
      <c r="O26" s="287"/>
      <c r="P26" s="22"/>
      <c r="Q26" s="23"/>
      <c r="R26" s="23"/>
      <c r="S26" s="24"/>
      <c r="T26" s="24"/>
      <c r="U26" s="23"/>
      <c r="V26" s="23"/>
    </row>
    <row r="27" spans="1:22" s="25" customFormat="1" ht="22.5" hidden="1">
      <c r="A27" s="29"/>
      <c r="B27" s="1233" t="s">
        <v>355</v>
      </c>
      <c r="C27" s="1233"/>
      <c r="D27" s="1233"/>
      <c r="E27" s="1233"/>
      <c r="F27" s="291" t="s">
        <v>382</v>
      </c>
      <c r="H27" s="278"/>
      <c r="I27" s="207"/>
      <c r="J27" s="357"/>
      <c r="K27" s="207"/>
      <c r="L27" s="357"/>
      <c r="M27" s="287"/>
      <c r="N27" s="357"/>
      <c r="O27" s="287"/>
      <c r="P27" s="22"/>
      <c r="Q27" s="23"/>
      <c r="R27" s="23"/>
      <c r="S27" s="24"/>
      <c r="T27" s="24"/>
      <c r="U27" s="23"/>
      <c r="V27" s="23"/>
    </row>
    <row r="28" spans="1:22" s="25" customFormat="1" ht="23.25" hidden="1" thickBot="1">
      <c r="A28" s="29"/>
      <c r="B28" s="1233" t="s">
        <v>356</v>
      </c>
      <c r="C28" s="1233"/>
      <c r="D28" s="1233"/>
      <c r="E28" s="1233"/>
      <c r="H28" s="278"/>
      <c r="I28" s="207"/>
      <c r="J28" s="278"/>
      <c r="K28" s="207"/>
      <c r="L28" s="401"/>
      <c r="M28" s="287"/>
      <c r="N28" s="278"/>
      <c r="O28" s="287"/>
      <c r="P28" s="22"/>
      <c r="Q28" s="23"/>
      <c r="R28" s="23"/>
      <c r="S28" s="24"/>
      <c r="T28" s="24"/>
      <c r="U28" s="23"/>
      <c r="V28" s="23"/>
    </row>
    <row r="29" spans="1:22" s="39" customFormat="1" ht="23.25" hidden="1" thickBot="1">
      <c r="A29" s="34"/>
      <c r="B29" s="1233" t="s">
        <v>56</v>
      </c>
      <c r="C29" s="1233"/>
      <c r="D29" s="1233"/>
      <c r="E29" s="1233"/>
      <c r="H29" s="280"/>
      <c r="I29" s="207"/>
      <c r="J29" s="280">
        <f>SUM(J26:J28)</f>
        <v>0</v>
      </c>
      <c r="K29" s="207"/>
      <c r="L29" s="280">
        <f>SUM(L26:L28)</f>
        <v>0</v>
      </c>
      <c r="M29" s="116"/>
      <c r="N29" s="280">
        <f>SUM(N26:N28)</f>
        <v>0</v>
      </c>
      <c r="O29" s="116"/>
      <c r="P29" s="36"/>
      <c r="Q29" s="37"/>
      <c r="R29" s="37"/>
      <c r="S29" s="38"/>
      <c r="T29" s="38"/>
      <c r="U29" s="37"/>
      <c r="V29" s="37"/>
    </row>
    <row r="30" spans="1:22" s="25" customFormat="1" ht="20.25" hidden="1" thickTop="1">
      <c r="A30" s="29"/>
      <c r="B30" s="287"/>
      <c r="C30" s="287"/>
      <c r="D30" s="287"/>
      <c r="E30" s="287"/>
      <c r="H30" s="287"/>
      <c r="I30" s="287"/>
      <c r="J30" s="287"/>
      <c r="K30" s="287"/>
      <c r="L30" s="287"/>
      <c r="M30" s="287"/>
      <c r="N30" s="287"/>
      <c r="O30" s="287"/>
      <c r="P30" s="22"/>
      <c r="Q30" s="23"/>
      <c r="R30" s="23"/>
      <c r="S30" s="24"/>
      <c r="T30" s="24"/>
      <c r="U30" s="23"/>
      <c r="V30" s="23"/>
    </row>
    <row r="31" spans="1:22" s="25" customFormat="1" ht="20.25" hidden="1">
      <c r="A31" s="291" t="s">
        <v>358</v>
      </c>
      <c r="B31" s="1234" t="s">
        <v>359</v>
      </c>
      <c r="C31" s="1235"/>
      <c r="D31" s="1235"/>
      <c r="E31" s="1235"/>
      <c r="F31" s="1235"/>
      <c r="G31" s="1235"/>
      <c r="H31" s="1235"/>
      <c r="I31" s="1235"/>
      <c r="J31" s="1235"/>
      <c r="K31" s="1235"/>
      <c r="L31" s="1235"/>
      <c r="M31" s="1235"/>
      <c r="N31" s="1235"/>
      <c r="O31" s="287"/>
      <c r="P31" s="22"/>
      <c r="Q31" s="23"/>
      <c r="R31" s="23"/>
      <c r="S31" s="24"/>
      <c r="T31" s="24"/>
      <c r="U31" s="23"/>
      <c r="V31" s="23"/>
    </row>
    <row r="32" spans="1:22" s="11" customFormat="1" ht="15.75" hidden="1">
      <c r="A32" s="28"/>
      <c r="B32" s="1235"/>
      <c r="C32" s="1235"/>
      <c r="D32" s="1235"/>
      <c r="E32" s="1235"/>
      <c r="F32" s="1235"/>
      <c r="G32" s="1235"/>
      <c r="H32" s="1235"/>
      <c r="I32" s="1235"/>
      <c r="J32" s="1235"/>
      <c r="K32" s="1235"/>
      <c r="L32" s="1235"/>
      <c r="M32" s="1235"/>
      <c r="N32" s="1235"/>
      <c r="S32" s="18"/>
      <c r="T32" s="18"/>
    </row>
    <row r="33" spans="1:20" s="11" customFormat="1" ht="15.75" hidden="1">
      <c r="A33" s="28"/>
      <c r="D33" s="215"/>
      <c r="E33" s="215"/>
      <c r="F33" s="215"/>
      <c r="H33" s="215"/>
      <c r="I33" s="215"/>
      <c r="J33" s="215"/>
      <c r="L33" s="215"/>
      <c r="M33" s="215"/>
      <c r="N33" s="215"/>
      <c r="S33" s="18"/>
      <c r="T33" s="18"/>
    </row>
    <row r="34" spans="1:20" s="134" customFormat="1" ht="14.25">
      <c r="A34" s="156"/>
      <c r="D34" s="153"/>
      <c r="F34" s="153"/>
      <c r="H34" s="153"/>
      <c r="J34" s="153"/>
      <c r="L34" s="153"/>
      <c r="N34" s="153"/>
      <c r="S34" s="136"/>
      <c r="T34" s="136"/>
    </row>
    <row r="35" spans="1:20" ht="83.25" customHeight="1">
      <c r="A35" s="17"/>
      <c r="M35" s="52"/>
    </row>
    <row r="36" spans="1:20" ht="83.25" customHeight="1">
      <c r="A36" s="17"/>
      <c r="M36" s="52"/>
    </row>
    <row r="37" spans="1:20">
      <c r="A37" s="17"/>
    </row>
    <row r="39" spans="1:20" ht="19.5">
      <c r="A39" s="1198" t="s">
        <v>120</v>
      </c>
      <c r="B39" s="1198"/>
      <c r="C39" s="1198"/>
      <c r="D39" s="1198"/>
      <c r="E39" s="1198"/>
      <c r="F39" s="1198"/>
      <c r="G39" s="1198"/>
      <c r="H39" s="1198"/>
      <c r="I39" s="1198"/>
      <c r="J39" s="1198"/>
      <c r="K39" s="1198"/>
      <c r="L39" s="1198"/>
      <c r="M39" s="1198"/>
      <c r="N39" s="1198"/>
      <c r="O39" s="1198"/>
      <c r="P39" s="1198"/>
    </row>
  </sheetData>
  <mergeCells count="18">
    <mergeCell ref="A1:P1"/>
    <mergeCell ref="A2:P2"/>
    <mergeCell ref="A4:P4"/>
    <mergeCell ref="B5:O5"/>
    <mergeCell ref="B6:O10"/>
    <mergeCell ref="A3:P3"/>
    <mergeCell ref="A39:P39"/>
    <mergeCell ref="B21:O21"/>
    <mergeCell ref="B24:E24"/>
    <mergeCell ref="B26:E26"/>
    <mergeCell ref="B12:O12"/>
    <mergeCell ref="B31:N32"/>
    <mergeCell ref="B27:E27"/>
    <mergeCell ref="B28:E28"/>
    <mergeCell ref="B29:E29"/>
    <mergeCell ref="L23:N23"/>
    <mergeCell ref="H23:J23"/>
    <mergeCell ref="B17:D17"/>
  </mergeCells>
  <pageMargins left="0.39370078740157483" right="0.78740157480314965" top="0.39370078740157483" bottom="0.39370078740157483" header="0.31496062992125984" footer="0.31496062992125984"/>
  <pageSetup scale="9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C00000"/>
  </sheetPr>
  <dimension ref="A1:Q47"/>
  <sheetViews>
    <sheetView rightToLeft="1" view="pageBreakPreview" zoomScale="98" zoomScaleSheetLayoutView="98" workbookViewId="0">
      <selection activeCell="B6" sqref="B6:K6"/>
    </sheetView>
  </sheetViews>
  <sheetFormatPr defaultColWidth="31.375" defaultRowHeight="18"/>
  <cols>
    <col min="1" max="1" width="5.5" style="50" bestFit="1" customWidth="1"/>
    <col min="2" max="2" width="28" style="17" customWidth="1"/>
    <col min="3" max="3" width="0.625" style="17" customWidth="1"/>
    <col min="4" max="4" width="15.875" style="17" customWidth="1"/>
    <col min="5" max="5" width="0.625" style="17" customWidth="1"/>
    <col min="6" max="6" width="11.625" style="17" customWidth="1"/>
    <col min="7" max="7" width="0.625" style="17" customWidth="1"/>
    <col min="8" max="8" width="11.625" style="17" customWidth="1"/>
    <col min="9" max="9" width="0.625" style="17" customWidth="1"/>
    <col min="10" max="10" width="11.625" style="17" customWidth="1"/>
    <col min="11" max="11" width="0.625" style="17" customWidth="1"/>
    <col min="12" max="12" width="11.625" style="17" customWidth="1"/>
    <col min="13" max="13" width="1.875" style="17" customWidth="1"/>
    <col min="14" max="14" width="11.625" style="47" customWidth="1"/>
    <col min="15" max="15" width="15.375" style="47" bestFit="1" customWidth="1"/>
    <col min="16" max="16" width="5" style="17" customWidth="1"/>
    <col min="17" max="17" width="10.375" style="17" bestFit="1" customWidth="1"/>
    <col min="18" max="18" width="5" style="17" customWidth="1"/>
    <col min="19" max="19" width="10.375" style="17" bestFit="1" customWidth="1"/>
    <col min="20" max="22" width="9" style="17" customWidth="1"/>
    <col min="23" max="23" width="10.375" style="17" bestFit="1" customWidth="1"/>
    <col min="24" max="252" width="9" style="17" customWidth="1"/>
    <col min="253" max="253" width="3.625" style="17" customWidth="1"/>
    <col min="254" max="254" width="4.875" style="17" customWidth="1"/>
    <col min="255" max="255" width="5.375" style="17" customWidth="1"/>
    <col min="256" max="16384" width="31.375" style="17"/>
  </cols>
  <sheetData>
    <row r="1" spans="1:17" s="25" customFormat="1" ht="21">
      <c r="A1" s="1109" t="str">
        <f>'سر برگ صفحات'!A1</f>
        <v>شرکت نمونه (سهامی خاص)</v>
      </c>
      <c r="B1" s="1109"/>
      <c r="C1" s="1109"/>
      <c r="D1" s="1109"/>
      <c r="E1" s="1109"/>
      <c r="F1" s="1109"/>
      <c r="G1" s="1109"/>
      <c r="H1" s="1109"/>
      <c r="I1" s="1109"/>
      <c r="J1" s="1109"/>
      <c r="K1" s="1109"/>
      <c r="L1" s="23"/>
      <c r="M1" s="23"/>
      <c r="N1" s="24"/>
      <c r="O1" s="24"/>
      <c r="P1" s="23"/>
      <c r="Q1" s="23"/>
    </row>
    <row r="2" spans="1:17" s="25" customFormat="1" ht="21">
      <c r="A2" s="1176" t="str">
        <f>'سر برگ صفحات'!A2</f>
        <v>صورتهای مالی تلفیق گروه و شرکت</v>
      </c>
      <c r="B2" s="1176"/>
      <c r="C2" s="1176"/>
      <c r="D2" s="1176"/>
      <c r="E2" s="1176"/>
      <c r="F2" s="1176"/>
      <c r="G2" s="1176"/>
      <c r="H2" s="1176"/>
      <c r="I2" s="1176"/>
      <c r="J2" s="1176"/>
      <c r="K2" s="1176"/>
      <c r="L2" s="23"/>
      <c r="M2" s="23"/>
      <c r="N2" s="24"/>
      <c r="O2" s="24"/>
      <c r="P2" s="23"/>
      <c r="Q2" s="23"/>
    </row>
    <row r="3" spans="1:17" s="25" customFormat="1" ht="21">
      <c r="A3" s="1176" t="str">
        <f>'سر برگ صفحات'!A15</f>
        <v>يادداشتهاي توضيحي صورت هاي مالي</v>
      </c>
      <c r="B3" s="1176"/>
      <c r="C3" s="1176"/>
      <c r="D3" s="1176"/>
      <c r="E3" s="1176"/>
      <c r="F3" s="1176"/>
      <c r="G3" s="1176"/>
      <c r="H3" s="1176"/>
      <c r="I3" s="1176"/>
      <c r="J3" s="1176"/>
      <c r="K3" s="224"/>
      <c r="L3" s="23"/>
      <c r="M3" s="23"/>
      <c r="N3" s="24"/>
      <c r="O3" s="24"/>
      <c r="P3" s="23"/>
      <c r="Q3" s="23"/>
    </row>
    <row r="4" spans="1:17" s="25" customFormat="1" ht="21">
      <c r="A4" s="1176" t="str">
        <f>'سر برگ صفحات'!A18</f>
        <v xml:space="preserve"> دوره مالی منتهی به 29 اسفند 1400</v>
      </c>
      <c r="B4" s="1176"/>
      <c r="C4" s="1176"/>
      <c r="D4" s="1176"/>
      <c r="E4" s="1176"/>
      <c r="F4" s="1176"/>
      <c r="G4" s="1176"/>
      <c r="H4" s="1176"/>
      <c r="I4" s="1176"/>
      <c r="J4" s="1176"/>
      <c r="K4" s="1176"/>
      <c r="L4" s="23"/>
      <c r="M4" s="23"/>
      <c r="N4" s="24"/>
      <c r="O4" s="24"/>
      <c r="P4" s="23"/>
      <c r="Q4" s="23"/>
    </row>
    <row r="5" spans="1:17" s="25" customFormat="1" ht="9" customHeight="1">
      <c r="A5" s="224"/>
      <c r="B5" s="224"/>
      <c r="C5" s="224"/>
      <c r="D5" s="224"/>
      <c r="E5" s="224"/>
      <c r="F5" s="224"/>
      <c r="G5" s="224"/>
      <c r="H5" s="224"/>
      <c r="I5" s="224"/>
      <c r="J5" s="224"/>
      <c r="K5" s="224"/>
      <c r="L5" s="23"/>
      <c r="M5" s="23"/>
      <c r="N5" s="24"/>
      <c r="O5" s="24"/>
      <c r="P5" s="23"/>
      <c r="Q5" s="23"/>
    </row>
    <row r="6" spans="1:17" s="25" customFormat="1" ht="21">
      <c r="A6" s="34" t="s">
        <v>61</v>
      </c>
      <c r="B6" s="1230" t="s">
        <v>360</v>
      </c>
      <c r="C6" s="1230"/>
      <c r="D6" s="1230"/>
      <c r="E6" s="1230"/>
      <c r="F6" s="1230"/>
      <c r="G6" s="1230"/>
      <c r="H6" s="1230"/>
      <c r="I6" s="1230"/>
      <c r="J6" s="1230"/>
      <c r="K6" s="1230"/>
      <c r="L6" s="116"/>
      <c r="M6" s="116"/>
      <c r="N6" s="116"/>
      <c r="O6" s="116"/>
      <c r="P6" s="23"/>
      <c r="Q6" s="23"/>
    </row>
    <row r="7" spans="1:17" s="25" customFormat="1" ht="31.5" customHeight="1" thickBot="1">
      <c r="A7" s="29"/>
      <c r="B7" s="244" t="s">
        <v>301</v>
      </c>
      <c r="D7" s="199"/>
      <c r="F7" s="688" t="s">
        <v>317</v>
      </c>
      <c r="H7" s="736" t="str">
        <f>'19-20'!J14</f>
        <v>1400/12/29</v>
      </c>
      <c r="I7" s="22"/>
      <c r="J7" s="684" t="str">
        <f>'19-20'!L14</f>
        <v xml:space="preserve"> 1399/12/30</v>
      </c>
      <c r="K7" s="22"/>
      <c r="L7" s="23"/>
      <c r="M7" s="23"/>
      <c r="N7" s="24"/>
      <c r="O7" s="24"/>
      <c r="P7" s="23"/>
      <c r="Q7" s="23"/>
    </row>
    <row r="8" spans="1:17" ht="20.25" customHeight="1">
      <c r="A8" s="29"/>
      <c r="B8" s="244" t="s">
        <v>361</v>
      </c>
      <c r="D8" s="199"/>
      <c r="F8" s="199"/>
      <c r="H8" s="239" t="s">
        <v>302</v>
      </c>
      <c r="J8" s="239" t="s">
        <v>302</v>
      </c>
    </row>
    <row r="9" spans="1:17" ht="20.25" customHeight="1">
      <c r="A9" s="29"/>
      <c r="B9" s="244" t="s">
        <v>362</v>
      </c>
      <c r="D9" s="199"/>
      <c r="F9" s="199"/>
      <c r="H9" s="268"/>
      <c r="I9" s="288"/>
      <c r="J9" s="268"/>
    </row>
    <row r="10" spans="1:17" ht="20.25" customHeight="1" thickBot="1">
      <c r="A10" s="29"/>
      <c r="B10" s="240" t="s">
        <v>363</v>
      </c>
      <c r="D10" s="199"/>
      <c r="F10" s="239"/>
      <c r="H10" s="517">
        <v>3987</v>
      </c>
      <c r="I10" s="288"/>
      <c r="J10" s="400">
        <v>0</v>
      </c>
    </row>
    <row r="11" spans="1:17" ht="20.25" customHeight="1" thickBot="1">
      <c r="A11" s="29"/>
      <c r="B11" s="207"/>
      <c r="D11" s="199"/>
      <c r="F11" s="207"/>
      <c r="H11" s="513">
        <f>SUM(H10)</f>
        <v>3987</v>
      </c>
      <c r="I11" s="288"/>
      <c r="J11" s="461">
        <v>0</v>
      </c>
    </row>
    <row r="12" spans="1:17" ht="20.25" customHeight="1">
      <c r="A12" s="29"/>
      <c r="B12" s="244" t="s">
        <v>364</v>
      </c>
      <c r="D12" s="199"/>
      <c r="F12" s="268"/>
      <c r="H12" s="268"/>
      <c r="J12" s="268"/>
    </row>
    <row r="13" spans="1:17" ht="20.25" customHeight="1">
      <c r="B13" s="240" t="s">
        <v>368</v>
      </c>
      <c r="D13" s="199"/>
      <c r="F13" s="199"/>
      <c r="H13" s="517">
        <v>14201</v>
      </c>
      <c r="J13" s="517">
        <v>12250</v>
      </c>
    </row>
    <row r="14" spans="1:17" s="8" customFormat="1" ht="20.25" customHeight="1">
      <c r="A14" s="32"/>
      <c r="B14" s="240" t="s">
        <v>365</v>
      </c>
      <c r="D14" s="295"/>
      <c r="F14" s="286"/>
      <c r="H14" s="400">
        <v>0</v>
      </c>
      <c r="I14" s="293"/>
      <c r="J14" s="517">
        <v>2550</v>
      </c>
      <c r="N14" s="31"/>
      <c r="O14" s="31"/>
    </row>
    <row r="15" spans="1:17" s="33" customFormat="1" ht="20.25" hidden="1" customHeight="1">
      <c r="A15" s="292"/>
      <c r="B15" s="204" t="s">
        <v>366</v>
      </c>
      <c r="D15" s="295"/>
      <c r="F15" s="286"/>
      <c r="H15" s="400">
        <v>0</v>
      </c>
      <c r="J15" s="400">
        <v>0</v>
      </c>
      <c r="N15" s="155"/>
      <c r="O15" s="155"/>
    </row>
    <row r="16" spans="1:17" s="33" customFormat="1" ht="20.25" hidden="1" customHeight="1">
      <c r="A16" s="292"/>
      <c r="B16" s="240" t="s">
        <v>367</v>
      </c>
      <c r="D16" s="295"/>
      <c r="F16" s="286"/>
      <c r="H16" s="400">
        <v>0</v>
      </c>
      <c r="J16" s="400">
        <v>0</v>
      </c>
      <c r="N16" s="155"/>
      <c r="O16" s="155"/>
    </row>
    <row r="17" spans="1:15" s="33" customFormat="1" ht="20.25" customHeight="1">
      <c r="A17" s="292"/>
      <c r="B17" s="240" t="s">
        <v>558</v>
      </c>
      <c r="D17" s="295"/>
      <c r="F17" s="286"/>
      <c r="H17" s="517">
        <f>'18'!H14</f>
        <v>4449</v>
      </c>
      <c r="J17" s="517">
        <v>1371</v>
      </c>
      <c r="N17" s="155"/>
      <c r="O17" s="155"/>
    </row>
    <row r="18" spans="1:15" ht="20.25" customHeight="1">
      <c r="B18" s="240" t="s">
        <v>369</v>
      </c>
      <c r="D18" s="199"/>
      <c r="F18" s="199"/>
      <c r="H18" s="517">
        <f>'18'!H17</f>
        <v>1185</v>
      </c>
      <c r="J18" s="517">
        <v>1185</v>
      </c>
    </row>
    <row r="19" spans="1:15" ht="20.25" customHeight="1">
      <c r="B19" s="240" t="s">
        <v>370</v>
      </c>
      <c r="D19" s="199"/>
      <c r="F19" s="199"/>
      <c r="H19" s="400">
        <v>0</v>
      </c>
      <c r="J19" s="517">
        <v>344</v>
      </c>
    </row>
    <row r="20" spans="1:15" ht="20.25" customHeight="1">
      <c r="B20" s="240" t="s">
        <v>371</v>
      </c>
      <c r="D20" s="199"/>
      <c r="F20" s="199"/>
      <c r="H20" s="400">
        <v>0</v>
      </c>
      <c r="J20" s="518">
        <v>157</v>
      </c>
    </row>
    <row r="21" spans="1:15" ht="20.25" customHeight="1" thickBot="1">
      <c r="B21" s="240" t="s">
        <v>372</v>
      </c>
      <c r="D21" s="199"/>
      <c r="F21" s="199"/>
      <c r="H21" s="517">
        <f>'18'!H15</f>
        <v>2985</v>
      </c>
      <c r="I21" s="50"/>
      <c r="J21" s="518">
        <v>2159</v>
      </c>
    </row>
    <row r="22" spans="1:15" ht="20.25" customHeight="1" thickBot="1">
      <c r="A22" s="294"/>
      <c r="B22" s="199"/>
      <c r="D22" s="199"/>
      <c r="F22" s="199"/>
      <c r="H22" s="267">
        <f>SUM(H13:H21)</f>
        <v>22820</v>
      </c>
      <c r="I22" s="294"/>
      <c r="J22" s="513">
        <f>SUM(J13:J21)</f>
        <v>20016</v>
      </c>
    </row>
    <row r="23" spans="1:15" ht="20.25" customHeight="1" thickBot="1">
      <c r="A23" s="294"/>
      <c r="B23" s="240"/>
      <c r="D23" s="199"/>
      <c r="F23" s="199"/>
      <c r="H23" s="238">
        <f>H22+H11</f>
        <v>26807</v>
      </c>
      <c r="I23" s="294"/>
      <c r="J23" s="519">
        <f>J22+J11</f>
        <v>20016</v>
      </c>
    </row>
    <row r="24" spans="1:15" ht="10.5" customHeight="1">
      <c r="A24" s="294"/>
      <c r="B24" s="207"/>
      <c r="D24" s="199"/>
      <c r="F24" s="199"/>
      <c r="H24" s="268"/>
      <c r="I24" s="294"/>
      <c r="J24" s="268"/>
    </row>
    <row r="25" spans="1:15" ht="15.75" customHeight="1">
      <c r="A25" s="294"/>
      <c r="B25" s="244" t="s">
        <v>373</v>
      </c>
      <c r="D25" s="199"/>
      <c r="F25" s="199"/>
      <c r="H25" s="268"/>
      <c r="I25" s="294"/>
      <c r="J25" s="268"/>
    </row>
    <row r="26" spans="1:15" ht="18" customHeight="1">
      <c r="A26" s="294"/>
      <c r="B26" s="240" t="s">
        <v>78</v>
      </c>
      <c r="D26" s="199"/>
      <c r="F26" s="207"/>
      <c r="H26" s="517">
        <f>'18'!H25</f>
        <v>8134</v>
      </c>
      <c r="I26" s="520"/>
      <c r="J26" s="518">
        <v>26</v>
      </c>
    </row>
    <row r="27" spans="1:15" ht="18" customHeight="1">
      <c r="A27" s="29"/>
      <c r="B27" s="240" t="s">
        <v>374</v>
      </c>
      <c r="D27" s="199"/>
      <c r="F27" s="296" t="s">
        <v>382</v>
      </c>
      <c r="H27" s="517">
        <f>'18'!H26+2520</f>
        <v>44147</v>
      </c>
      <c r="I27" s="521"/>
      <c r="J27" s="518">
        <v>24462</v>
      </c>
    </row>
    <row r="28" spans="1:15" ht="18" customHeight="1">
      <c r="B28" s="240" t="s">
        <v>375</v>
      </c>
      <c r="D28" s="199"/>
      <c r="F28" s="296" t="s">
        <v>570</v>
      </c>
      <c r="H28" s="517">
        <f>'18'!H27+344</f>
        <v>82221</v>
      </c>
      <c r="I28" s="403"/>
      <c r="J28" s="518">
        <v>58146</v>
      </c>
    </row>
    <row r="29" spans="1:15" ht="18" customHeight="1">
      <c r="B29" s="240" t="s">
        <v>376</v>
      </c>
      <c r="D29" s="199"/>
      <c r="F29" s="296" t="s">
        <v>571</v>
      </c>
      <c r="H29" s="517">
        <f>'18'!H28+1227</f>
        <v>46915</v>
      </c>
      <c r="I29" s="403"/>
      <c r="J29" s="518">
        <v>12559</v>
      </c>
    </row>
    <row r="30" spans="1:15" ht="18" customHeight="1">
      <c r="B30" s="240" t="s">
        <v>377</v>
      </c>
      <c r="D30" s="199"/>
      <c r="F30" s="199"/>
      <c r="H30" s="517">
        <f>'18'!H29</f>
        <v>0</v>
      </c>
      <c r="I30" s="403"/>
      <c r="J30" s="518">
        <v>1816</v>
      </c>
    </row>
    <row r="31" spans="1:15" ht="18" customHeight="1">
      <c r="B31" s="240" t="s">
        <v>378</v>
      </c>
      <c r="D31" s="199"/>
      <c r="F31" s="296" t="s">
        <v>572</v>
      </c>
      <c r="H31" s="517">
        <f>'18'!H30+89-426</f>
        <v>9159</v>
      </c>
      <c r="I31" s="403"/>
      <c r="J31" s="518">
        <v>46350</v>
      </c>
    </row>
    <row r="32" spans="1:15" ht="18" customHeight="1">
      <c r="B32" s="240" t="s">
        <v>379</v>
      </c>
      <c r="D32" s="199"/>
      <c r="F32" s="414" t="s">
        <v>816</v>
      </c>
      <c r="H32" s="517">
        <f>'18'!H32</f>
        <v>1338</v>
      </c>
      <c r="I32" s="403"/>
      <c r="J32" s="518">
        <v>1336</v>
      </c>
    </row>
    <row r="33" spans="1:10" ht="18" customHeight="1">
      <c r="B33" s="240" t="s">
        <v>380</v>
      </c>
      <c r="D33" s="199"/>
      <c r="F33" s="414" t="s">
        <v>816</v>
      </c>
      <c r="H33" s="517">
        <f>'18'!H33</f>
        <v>1386</v>
      </c>
      <c r="I33" s="403"/>
      <c r="J33" s="518">
        <v>1370</v>
      </c>
    </row>
    <row r="34" spans="1:10" ht="18" customHeight="1">
      <c r="B34" s="1239" t="s">
        <v>522</v>
      </c>
      <c r="C34" s="1239"/>
      <c r="D34" s="199"/>
      <c r="F34" s="414" t="s">
        <v>817</v>
      </c>
      <c r="H34" s="517">
        <v>70071</v>
      </c>
      <c r="I34" s="403"/>
      <c r="J34" s="518">
        <v>16098</v>
      </c>
    </row>
    <row r="35" spans="1:10" ht="18" customHeight="1">
      <c r="B35" s="286" t="s">
        <v>661</v>
      </c>
      <c r="C35" s="286"/>
      <c r="D35" s="199"/>
      <c r="F35" s="414" t="s">
        <v>818</v>
      </c>
      <c r="H35" s="517">
        <v>146349</v>
      </c>
      <c r="I35" s="403"/>
      <c r="J35" s="518">
        <v>2621</v>
      </c>
    </row>
    <row r="36" spans="1:10" ht="18" customHeight="1">
      <c r="B36" s="286" t="s">
        <v>400</v>
      </c>
      <c r="C36" s="286"/>
      <c r="D36" s="199"/>
      <c r="F36" s="296"/>
      <c r="H36" s="517">
        <v>3268</v>
      </c>
      <c r="I36" s="403"/>
      <c r="J36" s="518">
        <v>4113</v>
      </c>
    </row>
    <row r="37" spans="1:10" ht="18" customHeight="1">
      <c r="B37" s="286" t="s">
        <v>401</v>
      </c>
      <c r="C37" s="286"/>
      <c r="D37" s="199"/>
      <c r="F37" s="296"/>
      <c r="H37" s="517">
        <v>918</v>
      </c>
      <c r="I37" s="403"/>
      <c r="J37" s="518">
        <v>850</v>
      </c>
    </row>
    <row r="38" spans="1:10" ht="18" customHeight="1">
      <c r="B38" s="240" t="s">
        <v>381</v>
      </c>
      <c r="D38" s="199"/>
      <c r="F38" s="239"/>
      <c r="H38" s="517">
        <v>1599</v>
      </c>
      <c r="I38" s="403"/>
      <c r="J38" s="518">
        <v>1599</v>
      </c>
    </row>
    <row r="39" spans="1:10" ht="18" customHeight="1" thickBot="1">
      <c r="B39" s="240" t="s">
        <v>282</v>
      </c>
      <c r="D39" s="199"/>
      <c r="F39" s="414" t="s">
        <v>842</v>
      </c>
      <c r="H39" s="517">
        <v>10482</v>
      </c>
      <c r="I39" s="403"/>
      <c r="J39" s="518">
        <v>987</v>
      </c>
    </row>
    <row r="40" spans="1:10" ht="20.25" customHeight="1" thickBot="1">
      <c r="B40" s="207"/>
      <c r="D40" s="199"/>
      <c r="F40" s="199"/>
      <c r="H40" s="513">
        <f>SUM(H26:H39)</f>
        <v>425987</v>
      </c>
      <c r="I40" s="403"/>
      <c r="J40" s="513">
        <f>SUM(J26:J39)</f>
        <v>172333</v>
      </c>
    </row>
    <row r="41" spans="1:10" ht="20.25" customHeight="1" thickBot="1">
      <c r="B41" s="207"/>
      <c r="D41" s="207"/>
      <c r="F41" s="207"/>
      <c r="H41" s="522">
        <f>H23+H40</f>
        <v>452794</v>
      </c>
      <c r="I41" s="403"/>
      <c r="J41" s="522">
        <f>J23+J40</f>
        <v>192349</v>
      </c>
    </row>
    <row r="42" spans="1:10" ht="12.75" customHeight="1" thickTop="1"/>
    <row r="43" spans="1:10" ht="12.75" hidden="1" customHeight="1"/>
    <row r="44" spans="1:10" ht="12.75" hidden="1" customHeight="1"/>
    <row r="45" spans="1:10" ht="12.75" hidden="1" customHeight="1"/>
    <row r="46" spans="1:10" ht="12.75" hidden="1" customHeight="1"/>
    <row r="47" spans="1:10" ht="19.5">
      <c r="A47" s="1198" t="s">
        <v>719</v>
      </c>
      <c r="B47" s="1198"/>
      <c r="C47" s="1198"/>
      <c r="D47" s="1198"/>
      <c r="E47" s="1198"/>
      <c r="F47" s="1198"/>
      <c r="G47" s="1198"/>
      <c r="H47" s="1198"/>
      <c r="I47" s="1198"/>
      <c r="J47" s="1198"/>
    </row>
  </sheetData>
  <mergeCells count="7">
    <mergeCell ref="A1:K1"/>
    <mergeCell ref="A2:K2"/>
    <mergeCell ref="A4:K4"/>
    <mergeCell ref="A47:J47"/>
    <mergeCell ref="B6:K6"/>
    <mergeCell ref="A3:J3"/>
    <mergeCell ref="B34:C34"/>
  </mergeCells>
  <pageMargins left="0.39370078740157499" right="0.78740157480314998" top="0.35433070866141703" bottom="0.35433070866141703" header="0.31496062992126" footer="0.31496062992126"/>
  <pageSetup scale="9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F0"/>
  </sheetPr>
  <dimension ref="A1:Q42"/>
  <sheetViews>
    <sheetView rightToLeft="1" view="pageBreakPreview" topLeftCell="A35" zoomScale="95" zoomScaleSheetLayoutView="95" workbookViewId="0">
      <selection activeCell="A42" sqref="A42:XFD44"/>
    </sheetView>
  </sheetViews>
  <sheetFormatPr defaultColWidth="4.875" defaultRowHeight="18"/>
  <cols>
    <col min="1" max="1" width="7.5" style="50" customWidth="1"/>
    <col min="2" max="2" width="17.375" style="17" customWidth="1"/>
    <col min="3" max="3" width="19.375" style="17" customWidth="1"/>
    <col min="4" max="4" width="0.625" style="17" customWidth="1"/>
    <col min="5" max="5" width="6.875" style="17" customWidth="1"/>
    <col min="6" max="6" width="10.875" style="17" customWidth="1"/>
    <col min="7" max="7" width="0.875" style="17" customWidth="1"/>
    <col min="8" max="8" width="14.5" style="17" customWidth="1"/>
    <col min="9" max="9" width="0.875" style="17" customWidth="1"/>
    <col min="10" max="10" width="15.5" style="17" customWidth="1"/>
    <col min="11" max="11" width="0.625" style="17" customWidth="1"/>
    <col min="12" max="12" width="11.625" style="17" customWidth="1"/>
    <col min="13" max="13" width="1.875" style="17" customWidth="1"/>
    <col min="14" max="14" width="32.5" style="47" bestFit="1" customWidth="1"/>
    <col min="15" max="15" width="15.375" style="47" bestFit="1" customWidth="1"/>
    <col min="16" max="16" width="7.5" style="17" customWidth="1"/>
    <col min="17" max="17" width="10.375" style="17" bestFit="1" customWidth="1"/>
    <col min="18" max="18" width="5" style="17" customWidth="1"/>
    <col min="19" max="19" width="10.375" style="17" bestFit="1" customWidth="1"/>
    <col min="20" max="22" width="9" style="17" customWidth="1"/>
    <col min="23" max="23" width="10.375" style="17" bestFit="1" customWidth="1"/>
    <col min="24" max="252" width="9" style="17" customWidth="1"/>
    <col min="253" max="253" width="3.625" style="17" customWidth="1"/>
    <col min="254" max="16384" width="4.875" style="17"/>
  </cols>
  <sheetData>
    <row r="1" spans="1:17" s="25" customFormat="1" ht="21">
      <c r="A1" s="1304" t="str">
        <f>'سر برگ صفحات'!A1</f>
        <v>شرکت نمونه (سهامی خاص)</v>
      </c>
      <c r="B1" s="1304"/>
      <c r="C1" s="1304"/>
      <c r="D1" s="1304"/>
      <c r="E1" s="1304"/>
      <c r="F1" s="1304"/>
      <c r="G1" s="1304"/>
      <c r="H1" s="1304"/>
      <c r="I1" s="1304"/>
      <c r="J1" s="1304"/>
      <c r="K1" s="1304"/>
      <c r="L1" s="23"/>
      <c r="M1" s="23"/>
      <c r="N1" s="24"/>
      <c r="O1" s="24"/>
      <c r="P1" s="23"/>
      <c r="Q1" s="23"/>
    </row>
    <row r="2" spans="1:17" s="25" customFormat="1" ht="21" hidden="1">
      <c r="A2" s="1339" t="str">
        <f>'سر برگ صفحات'!A2</f>
        <v>صورتهای مالی تلفیق گروه و شرکت</v>
      </c>
      <c r="B2" s="1339"/>
      <c r="C2" s="1339"/>
      <c r="D2" s="1339"/>
      <c r="E2" s="1339"/>
      <c r="F2" s="1339"/>
      <c r="G2" s="1339"/>
      <c r="H2" s="1339"/>
      <c r="I2" s="1339"/>
      <c r="J2" s="1339"/>
      <c r="K2" s="1339"/>
      <c r="L2" s="23"/>
      <c r="M2" s="23"/>
      <c r="N2" s="24"/>
      <c r="O2" s="24"/>
      <c r="P2" s="23"/>
      <c r="Q2" s="23"/>
    </row>
    <row r="3" spans="1:17" s="25" customFormat="1" ht="21">
      <c r="A3" s="1339" t="str">
        <f>'سر برگ صفحات'!A15</f>
        <v>يادداشتهاي توضيحي صورت هاي مالي</v>
      </c>
      <c r="B3" s="1339"/>
      <c r="C3" s="1339"/>
      <c r="D3" s="1339"/>
      <c r="E3" s="1339"/>
      <c r="F3" s="1339"/>
      <c r="G3" s="1339"/>
      <c r="H3" s="1339"/>
      <c r="I3" s="1339"/>
      <c r="J3" s="1339"/>
      <c r="K3" s="1372"/>
      <c r="L3" s="23"/>
      <c r="M3" s="23"/>
      <c r="N3" s="24"/>
      <c r="O3" s="24"/>
      <c r="P3" s="23"/>
      <c r="Q3" s="23"/>
    </row>
    <row r="4" spans="1:17" s="25" customFormat="1" ht="21">
      <c r="A4" s="1339" t="str">
        <f>'سر برگ صفحات'!A18</f>
        <v xml:space="preserve"> دوره مالی منتهی به 29 اسفند 1400</v>
      </c>
      <c r="B4" s="1339"/>
      <c r="C4" s="1339"/>
      <c r="D4" s="1339"/>
      <c r="E4" s="1339"/>
      <c r="F4" s="1339"/>
      <c r="G4" s="1339"/>
      <c r="H4" s="1339"/>
      <c r="I4" s="1339"/>
      <c r="J4" s="1339"/>
      <c r="K4" s="1339"/>
      <c r="L4" s="23"/>
      <c r="M4" s="23"/>
      <c r="N4" s="24"/>
      <c r="O4" s="24"/>
      <c r="P4" s="23"/>
      <c r="Q4" s="23"/>
    </row>
    <row r="5" spans="1:17" s="25" customFormat="1" ht="21">
      <c r="A5" s="29" t="s">
        <v>913</v>
      </c>
      <c r="B5" s="1230" t="s">
        <v>360</v>
      </c>
      <c r="C5" s="1230"/>
      <c r="D5" s="1230"/>
      <c r="E5" s="1230"/>
      <c r="F5" s="1230"/>
      <c r="G5" s="1230"/>
      <c r="H5" s="1230"/>
      <c r="I5" s="1230"/>
      <c r="J5" s="1230"/>
      <c r="K5" s="1230"/>
      <c r="L5" s="23"/>
      <c r="M5" s="23"/>
      <c r="N5" s="24"/>
      <c r="O5" s="24"/>
      <c r="P5" s="23"/>
      <c r="Q5" s="23"/>
    </row>
    <row r="6" spans="1:17" s="35" customFormat="1" ht="24" customHeight="1" thickBot="1">
      <c r="A6" s="172"/>
      <c r="B6" s="199"/>
      <c r="D6" s="199"/>
      <c r="F6" s="685" t="s">
        <v>317</v>
      </c>
      <c r="H6" s="684" t="str">
        <f>'21'!H7</f>
        <v>1400/12/29</v>
      </c>
      <c r="I6" s="215"/>
      <c r="J6" s="684" t="str">
        <f>'21'!J7</f>
        <v xml:space="preserve"> 1399/12/30</v>
      </c>
      <c r="N6" s="154"/>
      <c r="O6" s="154"/>
    </row>
    <row r="7" spans="1:17" s="35" customFormat="1" ht="18.75" customHeight="1">
      <c r="A7" s="172"/>
      <c r="B7" s="244"/>
      <c r="D7" s="199"/>
      <c r="F7" s="199"/>
      <c r="H7" s="239" t="s">
        <v>302</v>
      </c>
      <c r="I7" s="33"/>
      <c r="J7" s="239" t="s">
        <v>302</v>
      </c>
      <c r="N7" s="154"/>
      <c r="O7" s="154"/>
    </row>
    <row r="8" spans="1:17" ht="18.75" hidden="1" customHeight="1">
      <c r="B8" s="244" t="s">
        <v>361</v>
      </c>
      <c r="C8" s="415"/>
      <c r="D8" s="416"/>
      <c r="E8" s="417"/>
      <c r="F8" s="418"/>
      <c r="G8" s="417"/>
      <c r="H8" s="419"/>
      <c r="I8" s="396"/>
      <c r="J8" s="419"/>
    </row>
    <row r="9" spans="1:17" ht="18.75" hidden="1" customHeight="1" thickBot="1">
      <c r="B9" s="240" t="s">
        <v>383</v>
      </c>
      <c r="C9" s="239"/>
      <c r="D9" s="416"/>
      <c r="E9" s="417"/>
      <c r="F9" s="418"/>
      <c r="G9" s="417"/>
      <c r="H9" s="400">
        <v>0</v>
      </c>
      <c r="I9" s="396"/>
      <c r="J9" s="400">
        <v>0</v>
      </c>
    </row>
    <row r="10" spans="1:17" ht="22.5" hidden="1" thickBot="1">
      <c r="B10" s="415"/>
      <c r="C10" s="415"/>
      <c r="D10" s="416"/>
      <c r="E10" s="417"/>
      <c r="F10" s="418"/>
      <c r="G10" s="417"/>
      <c r="H10" s="469">
        <f>SUM(H9)</f>
        <v>0</v>
      </c>
      <c r="I10" s="396"/>
      <c r="J10" s="271">
        <v>0</v>
      </c>
    </row>
    <row r="11" spans="1:17" ht="21.75">
      <c r="B11" s="1343" t="s">
        <v>364</v>
      </c>
      <c r="C11" s="1013"/>
      <c r="D11" s="416"/>
      <c r="E11" s="417"/>
      <c r="F11" s="418"/>
      <c r="G11" s="417"/>
      <c r="H11" s="419"/>
      <c r="I11" s="396"/>
      <c r="J11" s="419"/>
    </row>
    <row r="12" spans="1:17" ht="21.75">
      <c r="B12" s="1342" t="s">
        <v>1040</v>
      </c>
      <c r="C12" s="1013"/>
      <c r="D12" s="416"/>
      <c r="E12" s="417"/>
      <c r="F12" s="414" t="s">
        <v>998</v>
      </c>
      <c r="G12" s="417"/>
      <c r="H12" s="944">
        <v>16243</v>
      </c>
      <c r="I12" s="524"/>
      <c r="J12" s="523">
        <v>12250</v>
      </c>
    </row>
    <row r="13" spans="1:17" ht="18.75" customHeight="1">
      <c r="B13" s="1342" t="s">
        <v>1020</v>
      </c>
      <c r="C13" s="1342"/>
      <c r="D13" s="240"/>
      <c r="E13" s="417"/>
      <c r="F13" s="311"/>
      <c r="G13" s="417"/>
      <c r="H13" s="400">
        <v>0</v>
      </c>
      <c r="I13" s="524"/>
      <c r="J13" s="525">
        <v>2550</v>
      </c>
      <c r="N13" s="480"/>
      <c r="O13" s="482"/>
    </row>
    <row r="14" spans="1:17" ht="18.75" customHeight="1">
      <c r="B14" s="1342" t="s">
        <v>1041</v>
      </c>
      <c r="C14" s="1342"/>
      <c r="D14" s="240"/>
      <c r="E14" s="417"/>
      <c r="F14" s="311"/>
      <c r="G14" s="417"/>
      <c r="H14" s="907">
        <v>4449</v>
      </c>
      <c r="I14" s="524"/>
      <c r="J14" s="525">
        <v>1371</v>
      </c>
      <c r="N14" s="480"/>
      <c r="O14" s="482"/>
    </row>
    <row r="15" spans="1:17" ht="15.75" customHeight="1">
      <c r="B15" s="1342" t="s">
        <v>544</v>
      </c>
      <c r="C15" s="999"/>
      <c r="D15" s="416"/>
      <c r="E15" s="417"/>
      <c r="F15" s="415"/>
      <c r="G15" s="417"/>
      <c r="H15" s="567">
        <v>2985</v>
      </c>
      <c r="I15" s="524"/>
      <c r="J15" s="526">
        <v>1781</v>
      </c>
    </row>
    <row r="16" spans="1:17" ht="18.75" hidden="1" customHeight="1">
      <c r="B16" s="1342" t="s">
        <v>541</v>
      </c>
      <c r="C16" s="999"/>
      <c r="D16" s="416"/>
      <c r="E16" s="417"/>
      <c r="F16" s="418"/>
      <c r="G16" s="417"/>
      <c r="H16" s="400">
        <v>0</v>
      </c>
      <c r="I16" s="524"/>
      <c r="J16" s="400">
        <v>0</v>
      </c>
      <c r="N16" s="480"/>
      <c r="O16" s="482"/>
    </row>
    <row r="17" spans="2:16" ht="15" customHeight="1" thickBot="1">
      <c r="B17" s="1342" t="s">
        <v>1042</v>
      </c>
      <c r="C17" s="999"/>
      <c r="D17" s="416"/>
      <c r="E17" s="417"/>
      <c r="F17" s="418"/>
      <c r="G17" s="417"/>
      <c r="H17" s="525">
        <v>1185</v>
      </c>
      <c r="I17" s="524"/>
      <c r="J17" s="525">
        <v>1185</v>
      </c>
      <c r="N17" s="480"/>
      <c r="O17" s="482"/>
      <c r="P17" s="481"/>
    </row>
    <row r="18" spans="2:16" ht="18.75" hidden="1" customHeight="1" thickBot="1">
      <c r="B18" s="1342" t="s">
        <v>542</v>
      </c>
      <c r="C18" s="999"/>
      <c r="D18" s="416"/>
      <c r="E18" s="417"/>
      <c r="F18" s="418"/>
      <c r="G18" s="417"/>
      <c r="H18" s="400">
        <v>0</v>
      </c>
      <c r="I18" s="524"/>
      <c r="J18" s="400">
        <v>0</v>
      </c>
      <c r="N18" s="480"/>
      <c r="O18" s="481"/>
    </row>
    <row r="19" spans="2:16" ht="18.75" hidden="1" customHeight="1">
      <c r="B19" s="1342" t="s">
        <v>538</v>
      </c>
      <c r="C19" s="1013"/>
      <c r="D19" s="416"/>
      <c r="E19" s="417"/>
      <c r="F19" s="418"/>
      <c r="G19" s="417"/>
      <c r="H19" s="525">
        <v>0</v>
      </c>
      <c r="I19" s="524"/>
      <c r="J19" s="525">
        <v>0</v>
      </c>
    </row>
    <row r="20" spans="2:16" ht="18.75" hidden="1" customHeight="1">
      <c r="B20" s="1342" t="s">
        <v>539</v>
      </c>
      <c r="C20" s="1342"/>
      <c r="D20" s="240"/>
      <c r="E20" s="417"/>
      <c r="F20" s="311"/>
      <c r="G20" s="417"/>
      <c r="H20" s="525">
        <v>0</v>
      </c>
      <c r="I20" s="524"/>
      <c r="J20" s="525">
        <v>0</v>
      </c>
    </row>
    <row r="21" spans="2:16" ht="18.75" hidden="1" customHeight="1" thickBot="1">
      <c r="B21" s="1342" t="s">
        <v>367</v>
      </c>
      <c r="C21" s="1342"/>
      <c r="D21" s="240"/>
      <c r="E21" s="417"/>
      <c r="F21" s="311"/>
      <c r="G21" s="417"/>
      <c r="H21" s="525">
        <v>0</v>
      </c>
      <c r="I21" s="524"/>
      <c r="J21" s="525">
        <v>0</v>
      </c>
    </row>
    <row r="22" spans="2:16" ht="18.75" customHeight="1" thickBot="1">
      <c r="B22" s="999"/>
      <c r="C22" s="999"/>
      <c r="D22" s="416"/>
      <c r="E22" s="417"/>
      <c r="F22" s="415"/>
      <c r="G22" s="417"/>
      <c r="H22" s="469">
        <f>SUM(H12:H21)</f>
        <v>24862</v>
      </c>
      <c r="I22" s="524"/>
      <c r="J22" s="469">
        <f>SUM(J12:J21)</f>
        <v>19137</v>
      </c>
    </row>
    <row r="23" spans="2:16" ht="18.75" customHeight="1" thickBot="1">
      <c r="B23" s="999"/>
      <c r="C23" s="999"/>
      <c r="D23" s="416"/>
      <c r="E23" s="417"/>
      <c r="F23" s="415"/>
      <c r="G23" s="417"/>
      <c r="H23" s="527">
        <f>H10+H22</f>
        <v>24862</v>
      </c>
      <c r="I23" s="524"/>
      <c r="J23" s="527">
        <f>J10+J22</f>
        <v>19137</v>
      </c>
    </row>
    <row r="24" spans="2:16" ht="21.75">
      <c r="B24" s="1343" t="s">
        <v>384</v>
      </c>
      <c r="C24" s="999"/>
      <c r="D24" s="416"/>
      <c r="E24" s="417"/>
      <c r="F24" s="418"/>
      <c r="G24" s="417"/>
      <c r="H24" s="523"/>
      <c r="I24" s="524"/>
      <c r="J24" s="523"/>
      <c r="N24" s="480"/>
      <c r="O24" s="482"/>
    </row>
    <row r="25" spans="2:16" ht="21.75">
      <c r="B25" s="1342" t="s">
        <v>78</v>
      </c>
      <c r="C25" s="495"/>
      <c r="D25" s="416"/>
      <c r="E25" s="417"/>
      <c r="F25" s="418"/>
      <c r="G25" s="417"/>
      <c r="H25" s="562">
        <v>8134</v>
      </c>
      <c r="I25" s="524"/>
      <c r="J25" s="526">
        <v>26</v>
      </c>
    </row>
    <row r="26" spans="2:16" ht="20.25" customHeight="1">
      <c r="B26" s="1342" t="s">
        <v>385</v>
      </c>
      <c r="C26" s="763"/>
      <c r="D26" s="416"/>
      <c r="E26" s="417"/>
      <c r="F26" s="414" t="s">
        <v>999</v>
      </c>
      <c r="G26" s="417"/>
      <c r="H26" s="563">
        <v>41627</v>
      </c>
      <c r="I26" s="524"/>
      <c r="J26" s="526">
        <v>19047</v>
      </c>
      <c r="N26" s="480"/>
      <c r="O26" s="482"/>
    </row>
    <row r="27" spans="2:16" ht="20.25" customHeight="1">
      <c r="B27" s="1341" t="s">
        <v>566</v>
      </c>
      <c r="C27" s="763"/>
      <c r="D27" s="416"/>
      <c r="E27" s="417"/>
      <c r="F27" s="414" t="s">
        <v>1000</v>
      </c>
      <c r="G27" s="417"/>
      <c r="H27" s="563">
        <v>81877</v>
      </c>
      <c r="I27" s="524"/>
      <c r="J27" s="526">
        <f>57182+13228</f>
        <v>70410</v>
      </c>
      <c r="N27" s="480"/>
      <c r="O27" s="482"/>
    </row>
    <row r="28" spans="2:16" ht="20.25" customHeight="1">
      <c r="B28" s="1380" t="s">
        <v>376</v>
      </c>
      <c r="C28" s="763"/>
      <c r="D28" s="416"/>
      <c r="E28" s="417"/>
      <c r="F28" s="414" t="s">
        <v>1001</v>
      </c>
      <c r="G28" s="417"/>
      <c r="H28" s="563">
        <v>45688</v>
      </c>
      <c r="I28" s="524"/>
      <c r="J28" s="526">
        <v>12500</v>
      </c>
      <c r="N28" s="480"/>
      <c r="O28" s="482"/>
    </row>
    <row r="29" spans="2:16" ht="20.25" customHeight="1">
      <c r="B29" s="1342" t="s">
        <v>377</v>
      </c>
      <c r="C29" s="763"/>
      <c r="D29" s="416"/>
      <c r="E29" s="417"/>
      <c r="F29" s="415"/>
      <c r="G29" s="417"/>
      <c r="H29" s="567">
        <v>0</v>
      </c>
      <c r="I29" s="524"/>
      <c r="J29" s="526">
        <v>1816</v>
      </c>
      <c r="N29" s="480"/>
      <c r="O29" s="482"/>
    </row>
    <row r="30" spans="2:16" ht="20.25" customHeight="1">
      <c r="B30" s="1342" t="s">
        <v>386</v>
      </c>
      <c r="C30" s="763"/>
      <c r="D30" s="416"/>
      <c r="E30" s="417"/>
      <c r="F30" s="414" t="s">
        <v>1002</v>
      </c>
      <c r="G30" s="417"/>
      <c r="H30" s="563">
        <v>9496</v>
      </c>
      <c r="I30" s="524"/>
      <c r="J30" s="321">
        <v>45967</v>
      </c>
      <c r="N30" s="199"/>
      <c r="O30" s="483"/>
    </row>
    <row r="31" spans="2:16" ht="20.25" hidden="1" customHeight="1">
      <c r="B31" s="1342" t="s">
        <v>543</v>
      </c>
      <c r="C31" s="763"/>
      <c r="D31" s="416"/>
      <c r="E31" s="417"/>
      <c r="F31" s="414"/>
      <c r="G31" s="417"/>
      <c r="H31" s="563">
        <v>0</v>
      </c>
      <c r="I31" s="524"/>
      <c r="J31" s="400">
        <v>0</v>
      </c>
      <c r="N31" s="480"/>
      <c r="O31" s="481"/>
    </row>
    <row r="32" spans="2:16" ht="20.25" customHeight="1">
      <c r="B32" s="1342" t="s">
        <v>379</v>
      </c>
      <c r="C32" s="763"/>
      <c r="D32" s="416"/>
      <c r="E32" s="417"/>
      <c r="F32" s="414" t="s">
        <v>1003</v>
      </c>
      <c r="G32" s="417"/>
      <c r="H32" s="563">
        <v>1338</v>
      </c>
      <c r="I32" s="524"/>
      <c r="J32" s="528">
        <v>1336</v>
      </c>
      <c r="N32" s="480"/>
    </row>
    <row r="33" spans="1:15" ht="20.25" customHeight="1">
      <c r="B33" s="1342" t="s">
        <v>380</v>
      </c>
      <c r="C33" s="763"/>
      <c r="D33" s="416"/>
      <c r="E33" s="417"/>
      <c r="F33" s="414" t="s">
        <v>1004</v>
      </c>
      <c r="G33" s="417"/>
      <c r="H33" s="563">
        <v>1386</v>
      </c>
      <c r="I33" s="524"/>
      <c r="J33" s="321">
        <v>1370</v>
      </c>
      <c r="N33" s="480"/>
    </row>
    <row r="34" spans="1:15" ht="20.25" customHeight="1">
      <c r="B34" s="1381" t="s">
        <v>868</v>
      </c>
      <c r="C34" s="1381"/>
      <c r="D34" s="416"/>
      <c r="E34" s="417"/>
      <c r="F34" s="414"/>
      <c r="G34" s="417"/>
      <c r="H34" s="563">
        <v>10970</v>
      </c>
      <c r="I34" s="524"/>
      <c r="J34" s="400">
        <v>0</v>
      </c>
      <c r="N34" s="480"/>
    </row>
    <row r="35" spans="1:15" ht="19.5" customHeight="1" thickBot="1">
      <c r="B35" s="1342" t="s">
        <v>282</v>
      </c>
      <c r="C35" s="495"/>
      <c r="D35" s="416"/>
      <c r="E35" s="417"/>
      <c r="F35" s="414" t="s">
        <v>1005</v>
      </c>
      <c r="G35" s="417"/>
      <c r="H35" s="563">
        <v>921</v>
      </c>
      <c r="I35" s="524"/>
      <c r="J35" s="321">
        <v>373</v>
      </c>
      <c r="N35" s="480"/>
      <c r="O35" s="482"/>
    </row>
    <row r="36" spans="1:15" ht="22.5" thickBot="1">
      <c r="B36" s="1382"/>
      <c r="C36" s="495"/>
      <c r="D36" s="416"/>
      <c r="E36" s="417"/>
      <c r="F36" s="418"/>
      <c r="G36" s="417"/>
      <c r="H36" s="469">
        <f>SUM(H25:H35)</f>
        <v>201437</v>
      </c>
      <c r="I36" s="524"/>
      <c r="J36" s="469">
        <f>SUM(J25:J35)</f>
        <v>152845</v>
      </c>
      <c r="N36" s="480"/>
      <c r="O36" s="482"/>
    </row>
    <row r="37" spans="1:15" ht="22.5" thickBot="1">
      <c r="B37" s="999"/>
      <c r="C37" s="495"/>
      <c r="D37" s="416"/>
      <c r="E37" s="417"/>
      <c r="F37" s="418"/>
      <c r="G37" s="417"/>
      <c r="H37" s="470">
        <f>H36+H23</f>
        <v>226299</v>
      </c>
      <c r="I37" s="524"/>
      <c r="J37" s="470">
        <f>J36+J23</f>
        <v>171982</v>
      </c>
      <c r="N37" s="480"/>
      <c r="O37" s="482"/>
    </row>
    <row r="38" spans="1:15" ht="22.5" thickTop="1">
      <c r="B38" s="416"/>
      <c r="C38" s="415"/>
      <c r="D38" s="416"/>
      <c r="E38" s="417"/>
      <c r="F38" s="418"/>
      <c r="G38" s="417"/>
      <c r="H38" s="321"/>
      <c r="I38" s="524"/>
      <c r="J38" s="321"/>
      <c r="N38" s="480"/>
      <c r="O38" s="482"/>
    </row>
    <row r="39" spans="1:15" ht="31.5" customHeight="1">
      <c r="A39" s="1007" t="s">
        <v>876</v>
      </c>
      <c r="B39" s="1383" t="s">
        <v>928</v>
      </c>
      <c r="C39" s="1383"/>
      <c r="D39" s="1383"/>
      <c r="E39" s="1383"/>
      <c r="F39" s="1383"/>
      <c r="G39" s="1383"/>
      <c r="H39" s="1383"/>
      <c r="I39" s="1383"/>
      <c r="J39" s="1383"/>
      <c r="N39" s="480"/>
      <c r="O39" s="482"/>
    </row>
    <row r="40" spans="1:15" ht="36" customHeight="1">
      <c r="A40" s="1007" t="s">
        <v>956</v>
      </c>
      <c r="B40" s="1364" t="s">
        <v>930</v>
      </c>
      <c r="C40" s="1364"/>
      <c r="D40" s="1364"/>
      <c r="E40" s="1364"/>
      <c r="F40" s="1364"/>
      <c r="G40" s="1364"/>
      <c r="H40" s="1364"/>
      <c r="I40" s="1364"/>
      <c r="J40" s="1364"/>
      <c r="N40" s="480"/>
      <c r="O40" s="482"/>
    </row>
    <row r="41" spans="1:15" ht="49.5" customHeight="1">
      <c r="A41" s="1007" t="s">
        <v>957</v>
      </c>
      <c r="B41" s="1383" t="s">
        <v>931</v>
      </c>
      <c r="C41" s="1383"/>
      <c r="D41" s="1383"/>
      <c r="E41" s="1383"/>
      <c r="F41" s="1383"/>
      <c r="G41" s="1383"/>
      <c r="H41" s="1383"/>
      <c r="I41" s="1383"/>
      <c r="J41" s="1383"/>
      <c r="N41" s="480"/>
      <c r="O41" s="482"/>
    </row>
    <row r="42" spans="1:15" ht="19.5">
      <c r="A42" s="1198" t="s">
        <v>120</v>
      </c>
      <c r="B42" s="1198"/>
      <c r="C42" s="1198"/>
      <c r="D42" s="1198"/>
      <c r="E42" s="1198"/>
      <c r="F42" s="1198"/>
      <c r="G42" s="1198"/>
      <c r="H42" s="1198"/>
      <c r="I42" s="1198"/>
      <c r="J42" s="1198"/>
      <c r="K42" s="1198"/>
    </row>
  </sheetData>
  <mergeCells count="9">
    <mergeCell ref="A1:K1"/>
    <mergeCell ref="A2:K2"/>
    <mergeCell ref="A4:K4"/>
    <mergeCell ref="A42:K42"/>
    <mergeCell ref="A3:J3"/>
    <mergeCell ref="B5:K5"/>
    <mergeCell ref="B40:J40"/>
    <mergeCell ref="B41:J41"/>
    <mergeCell ref="B39:J39"/>
  </mergeCells>
  <pageMargins left="0.39370078740157483" right="0.78740157480314965" top="0.39370078740157483" bottom="0.39370078740157483" header="0.31496062992125984" footer="0.31496062992125984"/>
  <pageSetup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H30"/>
  <sheetViews>
    <sheetView rightToLeft="1" topLeftCell="A22" zoomScale="145" zoomScaleNormal="145" workbookViewId="0">
      <selection activeCell="F32" sqref="F32"/>
    </sheetView>
  </sheetViews>
  <sheetFormatPr defaultColWidth="9" defaultRowHeight="18"/>
  <cols>
    <col min="1" max="1" width="25.375" style="68" customWidth="1"/>
    <col min="2" max="2" width="12.375" style="598" customWidth="1"/>
    <col min="3" max="3" width="9.5" style="598" bestFit="1" customWidth="1"/>
    <col min="4" max="4" width="11.875" style="598" customWidth="1"/>
    <col min="5" max="5" width="12.375" style="598" customWidth="1"/>
    <col min="6" max="6" width="11" style="598" customWidth="1"/>
    <col min="7" max="7" width="14.5" style="598" customWidth="1"/>
    <col min="8" max="8" width="11.5" style="68" bestFit="1" customWidth="1"/>
    <col min="9" max="11" width="9" style="68"/>
    <col min="12" max="12" width="11.875" style="68" customWidth="1"/>
    <col min="13" max="16384" width="9" style="68"/>
  </cols>
  <sheetData>
    <row r="1" spans="1:8">
      <c r="A1" s="573" t="s">
        <v>765</v>
      </c>
      <c r="B1" s="1100" t="s">
        <v>656</v>
      </c>
      <c r="C1" s="1100"/>
      <c r="D1" s="1100"/>
      <c r="E1" s="1100"/>
      <c r="F1" s="1101" t="s">
        <v>582</v>
      </c>
      <c r="G1" s="1101"/>
    </row>
    <row r="2" spans="1:8">
      <c r="A2" s="573" t="s">
        <v>583</v>
      </c>
      <c r="B2" s="1100"/>
      <c r="C2" s="1100"/>
      <c r="D2" s="1100"/>
      <c r="E2" s="1100"/>
      <c r="F2" s="1101" t="s">
        <v>584</v>
      </c>
      <c r="G2" s="1101"/>
    </row>
    <row r="3" spans="1:8">
      <c r="A3" s="573" t="s">
        <v>585</v>
      </c>
      <c r="B3" s="1100"/>
      <c r="C3" s="1100"/>
      <c r="D3" s="1100"/>
      <c r="E3" s="1100"/>
      <c r="F3" s="1101" t="s">
        <v>586</v>
      </c>
      <c r="G3" s="1101"/>
    </row>
    <row r="4" spans="1:8">
      <c r="A4" s="1101" t="s">
        <v>28</v>
      </c>
      <c r="B4" s="1103" t="s">
        <v>634</v>
      </c>
      <c r="C4" s="1102" t="s">
        <v>588</v>
      </c>
      <c r="D4" s="1103" t="s">
        <v>589</v>
      </c>
      <c r="E4" s="1103" t="s">
        <v>590</v>
      </c>
      <c r="F4" s="1103"/>
      <c r="G4" s="1103" t="s">
        <v>591</v>
      </c>
    </row>
    <row r="5" spans="1:8">
      <c r="A5" s="1101"/>
      <c r="B5" s="1103"/>
      <c r="C5" s="1102"/>
      <c r="D5" s="1103"/>
      <c r="E5" s="574" t="s">
        <v>592</v>
      </c>
      <c r="F5" s="574" t="s">
        <v>593</v>
      </c>
      <c r="G5" s="1103"/>
    </row>
    <row r="6" spans="1:8">
      <c r="A6" s="573" t="s">
        <v>622</v>
      </c>
      <c r="B6" s="574">
        <v>0</v>
      </c>
      <c r="C6" s="574">
        <v>0</v>
      </c>
      <c r="D6" s="574">
        <f>C6+B6</f>
        <v>0</v>
      </c>
      <c r="E6" s="574">
        <v>0</v>
      </c>
      <c r="F6" s="574"/>
      <c r="G6" s="574">
        <f>D6-E6+F6</f>
        <v>0</v>
      </c>
    </row>
    <row r="7" spans="1:8">
      <c r="A7" s="573" t="s">
        <v>623</v>
      </c>
      <c r="B7" s="611">
        <v>0</v>
      </c>
      <c r="C7" s="611">
        <v>0</v>
      </c>
      <c r="D7" s="611">
        <f>C7+B7</f>
        <v>0</v>
      </c>
      <c r="E7" s="574"/>
      <c r="F7" s="574">
        <v>0</v>
      </c>
      <c r="G7" s="611">
        <f>D7-E7+F7</f>
        <v>0</v>
      </c>
    </row>
    <row r="8" spans="1:8">
      <c r="A8" s="579" t="s">
        <v>34</v>
      </c>
      <c r="B8" s="611">
        <f>SUM(B6:B7)</f>
        <v>0</v>
      </c>
      <c r="C8" s="574">
        <f>SUM(C6:C7)</f>
        <v>0</v>
      </c>
      <c r="D8" s="612">
        <f>SUM(D6:D7)</f>
        <v>0</v>
      </c>
      <c r="E8" s="612">
        <f t="shared" ref="E8:G8" si="0">SUM(E6:E7)</f>
        <v>0</v>
      </c>
      <c r="F8" s="612">
        <f t="shared" si="0"/>
        <v>0</v>
      </c>
      <c r="G8" s="612">
        <f t="shared" si="0"/>
        <v>0</v>
      </c>
    </row>
    <row r="9" spans="1:8">
      <c r="A9" s="573" t="s">
        <v>624</v>
      </c>
      <c r="B9" s="611">
        <v>0</v>
      </c>
      <c r="C9" s="611">
        <v>0</v>
      </c>
      <c r="D9" s="611">
        <f>SUM(B9:C9)</f>
        <v>0</v>
      </c>
      <c r="E9" s="590"/>
      <c r="F9" s="590">
        <v>0</v>
      </c>
      <c r="G9" s="611">
        <f>D9+F9</f>
        <v>0</v>
      </c>
    </row>
    <row r="10" spans="1:8">
      <c r="A10" s="573" t="s">
        <v>625</v>
      </c>
      <c r="B10" s="574">
        <f>'[1]سود زیان اصلی6'!G14</f>
        <v>0</v>
      </c>
      <c r="C10" s="574">
        <v>0</v>
      </c>
      <c r="D10" s="574">
        <f t="shared" ref="D10:D11" si="1">SUM(B10:C10)</f>
        <v>0</v>
      </c>
      <c r="E10" s="590">
        <v>0</v>
      </c>
      <c r="F10" s="590"/>
      <c r="G10" s="611">
        <f t="shared" ref="G10" si="2">D10+E10-F10</f>
        <v>0</v>
      </c>
    </row>
    <row r="11" spans="1:8">
      <c r="A11" s="573" t="s">
        <v>40</v>
      </c>
      <c r="B11" s="574"/>
      <c r="C11" s="574">
        <v>0</v>
      </c>
      <c r="D11" s="574">
        <f t="shared" si="1"/>
        <v>0</v>
      </c>
      <c r="E11" s="590">
        <v>0</v>
      </c>
      <c r="F11" s="590"/>
      <c r="G11" s="574">
        <f>D11-E11</f>
        <v>0</v>
      </c>
    </row>
    <row r="12" spans="1:8">
      <c r="A12" s="579" t="s">
        <v>626</v>
      </c>
      <c r="B12" s="611">
        <f>SUM(B8:B11)</f>
        <v>0</v>
      </c>
      <c r="C12" s="574">
        <f>SUM(C8:C11)</f>
        <v>0</v>
      </c>
      <c r="D12" s="612">
        <f>SUM(D8:D11)</f>
        <v>0</v>
      </c>
      <c r="E12" s="613">
        <f>SUM(E8:E11)</f>
        <v>0</v>
      </c>
      <c r="F12" s="613">
        <f>F11+F10+F9+F8</f>
        <v>0</v>
      </c>
      <c r="G12" s="612">
        <f>SUM(G8:G11)</f>
        <v>0</v>
      </c>
    </row>
    <row r="13" spans="1:8">
      <c r="A13" s="573" t="s">
        <v>627</v>
      </c>
      <c r="B13" s="574">
        <v>0</v>
      </c>
      <c r="C13" s="574">
        <v>0</v>
      </c>
      <c r="D13" s="574">
        <f>SUM(B13:C13)</f>
        <v>0</v>
      </c>
      <c r="E13" s="590">
        <v>0</v>
      </c>
      <c r="F13" s="590"/>
      <c r="G13" s="611">
        <f>D13-E13</f>
        <v>0</v>
      </c>
    </row>
    <row r="14" spans="1:8">
      <c r="A14" s="573" t="s">
        <v>628</v>
      </c>
      <c r="B14" s="574"/>
      <c r="C14" s="574">
        <v>0</v>
      </c>
      <c r="D14" s="574">
        <f t="shared" ref="D14:D15" si="3">SUM(B14:C14)</f>
        <v>0</v>
      </c>
      <c r="E14" s="590">
        <v>0</v>
      </c>
      <c r="F14" s="590"/>
      <c r="G14" s="611">
        <f t="shared" ref="G14:G17" si="4">D14+F14-E14</f>
        <v>0</v>
      </c>
    </row>
    <row r="15" spans="1:8">
      <c r="A15" s="573" t="s">
        <v>629</v>
      </c>
      <c r="B15" s="574">
        <v>0</v>
      </c>
      <c r="C15" s="574">
        <v>0</v>
      </c>
      <c r="D15" s="574">
        <f t="shared" si="3"/>
        <v>0</v>
      </c>
      <c r="E15" s="590">
        <v>0</v>
      </c>
      <c r="F15" s="590">
        <v>0</v>
      </c>
      <c r="G15" s="574">
        <f t="shared" si="4"/>
        <v>0</v>
      </c>
      <c r="H15" s="589">
        <v>0</v>
      </c>
    </row>
    <row r="16" spans="1:8">
      <c r="A16" s="579" t="s">
        <v>630</v>
      </c>
      <c r="B16" s="611">
        <f t="shared" ref="B16:D16" si="5">SUM(B12:B15)</f>
        <v>0</v>
      </c>
      <c r="C16" s="574">
        <f t="shared" si="5"/>
        <v>0</v>
      </c>
      <c r="D16" s="612">
        <f t="shared" si="5"/>
        <v>0</v>
      </c>
      <c r="E16" s="613">
        <f>SUM(E12:E15)</f>
        <v>0</v>
      </c>
      <c r="F16" s="613">
        <f>SUM(F12:F15)</f>
        <v>0</v>
      </c>
      <c r="G16" s="612">
        <f>SUM(G12:G15)</f>
        <v>0</v>
      </c>
    </row>
    <row r="17" spans="1:8">
      <c r="A17" s="844" t="s">
        <v>826</v>
      </c>
      <c r="B17" s="845">
        <v>0</v>
      </c>
      <c r="C17" s="846">
        <v>0</v>
      </c>
      <c r="D17" s="845"/>
      <c r="E17" s="846">
        <v>0</v>
      </c>
      <c r="F17" s="846">
        <v>0</v>
      </c>
      <c r="G17" s="846">
        <f t="shared" si="4"/>
        <v>0</v>
      </c>
    </row>
    <row r="18" spans="1:8">
      <c r="A18" s="573" t="s">
        <v>631</v>
      </c>
      <c r="B18" s="574" t="str">
        <f>'[1]سود زیان اصلی6'!G21</f>
        <v>-</v>
      </c>
      <c r="C18" s="611">
        <v>0</v>
      </c>
      <c r="D18" s="611">
        <f>SUM(B18:C18)</f>
        <v>0</v>
      </c>
      <c r="E18" s="590"/>
      <c r="F18" s="590"/>
      <c r="G18" s="611">
        <f>D18</f>
        <v>0</v>
      </c>
    </row>
    <row r="19" spans="1:8">
      <c r="A19" s="573" t="s">
        <v>632</v>
      </c>
      <c r="B19" s="574"/>
      <c r="C19" s="611">
        <v>0</v>
      </c>
      <c r="D19" s="611">
        <f>SUM(B19:C19)</f>
        <v>0</v>
      </c>
      <c r="E19" s="590"/>
      <c r="F19" s="590"/>
      <c r="G19" s="611">
        <f>D19</f>
        <v>0</v>
      </c>
    </row>
    <row r="20" spans="1:8">
      <c r="A20" s="844" t="s">
        <v>828</v>
      </c>
      <c r="B20" s="845">
        <f t="shared" ref="B20:G20" si="6">SUM(B16:B19)</f>
        <v>0</v>
      </c>
      <c r="C20" s="846">
        <f t="shared" si="6"/>
        <v>0</v>
      </c>
      <c r="D20" s="845">
        <f t="shared" si="6"/>
        <v>0</v>
      </c>
      <c r="E20" s="846">
        <f t="shared" si="6"/>
        <v>0</v>
      </c>
      <c r="F20" s="846">
        <f t="shared" si="6"/>
        <v>0</v>
      </c>
      <c r="G20" s="845">
        <f t="shared" si="6"/>
        <v>0</v>
      </c>
    </row>
    <row r="21" spans="1:8">
      <c r="A21" s="847" t="s">
        <v>608</v>
      </c>
      <c r="B21" s="848"/>
      <c r="C21" s="848"/>
      <c r="D21" s="848"/>
      <c r="E21" s="848">
        <f>'ثبت حذفی'!F22</f>
        <v>0</v>
      </c>
      <c r="F21" s="848"/>
      <c r="G21" s="848">
        <f>D21+E21-F21</f>
        <v>0</v>
      </c>
    </row>
    <row r="22" spans="1:8">
      <c r="A22" s="573" t="s">
        <v>633</v>
      </c>
      <c r="B22" s="611">
        <f>B20+B21</f>
        <v>0</v>
      </c>
      <c r="C22" s="611">
        <f t="shared" ref="C22:F22" si="7">C20</f>
        <v>0</v>
      </c>
      <c r="D22" s="611">
        <f t="shared" si="7"/>
        <v>0</v>
      </c>
      <c r="E22" s="611">
        <f>E20</f>
        <v>0</v>
      </c>
      <c r="F22" s="611">
        <f t="shared" si="7"/>
        <v>0</v>
      </c>
      <c r="G22" s="845">
        <f>G20</f>
        <v>0</v>
      </c>
      <c r="H22" s="614"/>
    </row>
    <row r="23" spans="1:8">
      <c r="A23" s="573" t="s">
        <v>635</v>
      </c>
      <c r="B23" s="574">
        <v>0</v>
      </c>
      <c r="C23" s="574">
        <v>0</v>
      </c>
      <c r="D23" s="583">
        <f>B23+C23</f>
        <v>0</v>
      </c>
      <c r="E23" s="590">
        <v>0</v>
      </c>
      <c r="F23" s="590">
        <v>0</v>
      </c>
      <c r="G23" s="845">
        <f>D23-E23+F23</f>
        <v>0</v>
      </c>
    </row>
    <row r="24" spans="1:8">
      <c r="A24" s="573" t="s">
        <v>830</v>
      </c>
      <c r="B24" s="574"/>
      <c r="C24" s="574"/>
      <c r="D24" s="583"/>
      <c r="E24" s="590">
        <v>0</v>
      </c>
      <c r="F24" s="590"/>
      <c r="G24" s="845">
        <f>D24-E24+F24</f>
        <v>0</v>
      </c>
    </row>
    <row r="25" spans="1:8">
      <c r="A25" s="573" t="s">
        <v>636</v>
      </c>
      <c r="B25" s="574">
        <f t="shared" ref="B25:G25" si="8">SUM(B23:B24)</f>
        <v>0</v>
      </c>
      <c r="C25" s="574">
        <f t="shared" si="8"/>
        <v>0</v>
      </c>
      <c r="D25" s="574">
        <f t="shared" si="8"/>
        <v>0</v>
      </c>
      <c r="E25" s="574">
        <f t="shared" si="8"/>
        <v>0</v>
      </c>
      <c r="F25" s="574">
        <f t="shared" si="8"/>
        <v>0</v>
      </c>
      <c r="G25" s="611">
        <f t="shared" si="8"/>
        <v>0</v>
      </c>
    </row>
    <row r="26" spans="1:8">
      <c r="A26" s="573" t="s">
        <v>829</v>
      </c>
      <c r="B26" s="574"/>
      <c r="C26" s="574"/>
      <c r="D26" s="574"/>
      <c r="E26" s="574">
        <v>0</v>
      </c>
      <c r="F26" s="574"/>
      <c r="G26" s="845">
        <f>D26-E26+F26</f>
        <v>0</v>
      </c>
    </row>
    <row r="27" spans="1:8">
      <c r="A27" s="587" t="s">
        <v>637</v>
      </c>
      <c r="B27" s="612">
        <f>B22+B25</f>
        <v>0</v>
      </c>
      <c r="C27" s="612">
        <f>C22+C25</f>
        <v>0</v>
      </c>
      <c r="D27" s="612">
        <f>D22+D25</f>
        <v>0</v>
      </c>
      <c r="E27" s="612">
        <f>E22+E25</f>
        <v>0</v>
      </c>
      <c r="F27" s="612">
        <f>F22+F25</f>
        <v>0</v>
      </c>
      <c r="G27" s="612">
        <f>G22+G25+G26</f>
        <v>0</v>
      </c>
    </row>
    <row r="28" spans="1:8">
      <c r="A28" s="573" t="s">
        <v>654</v>
      </c>
      <c r="B28" s="611">
        <v>0</v>
      </c>
      <c r="C28" s="611">
        <v>0</v>
      </c>
      <c r="D28" s="611">
        <f>SUM(B28:C28)</f>
        <v>0</v>
      </c>
      <c r="E28" s="590"/>
      <c r="F28" s="611">
        <v>0</v>
      </c>
      <c r="G28" s="611">
        <f>D28+F28</f>
        <v>0</v>
      </c>
    </row>
    <row r="29" spans="1:8">
      <c r="A29" s="573" t="s">
        <v>638</v>
      </c>
      <c r="B29" s="574"/>
      <c r="C29" s="574">
        <v>0</v>
      </c>
      <c r="D29" s="574">
        <f t="shared" ref="D29" si="9">SUM(B29:C29)</f>
        <v>0</v>
      </c>
      <c r="E29" s="590"/>
      <c r="F29" s="590">
        <f>-C29*0.25</f>
        <v>0</v>
      </c>
      <c r="G29" s="574">
        <f>D29+F29</f>
        <v>0</v>
      </c>
    </row>
    <row r="30" spans="1:8">
      <c r="A30" s="573" t="s">
        <v>639</v>
      </c>
      <c r="B30" s="611">
        <f>SUM(B27:B29)</f>
        <v>0</v>
      </c>
      <c r="C30" s="574">
        <f>SUM(C27:C29)</f>
        <v>0</v>
      </c>
      <c r="D30" s="611">
        <f>SUM(D27:D29)</f>
        <v>0</v>
      </c>
      <c r="E30" s="590">
        <f>SUM(E27:E29)</f>
        <v>0</v>
      </c>
      <c r="F30" s="590">
        <f>SUM(F27:F29)</f>
        <v>0</v>
      </c>
      <c r="G30" s="611">
        <f>SUM(G27:G28)</f>
        <v>0</v>
      </c>
    </row>
  </sheetData>
  <mergeCells count="10">
    <mergeCell ref="B1:E3"/>
    <mergeCell ref="F1:G1"/>
    <mergeCell ref="F2:G2"/>
    <mergeCell ref="F3:G3"/>
    <mergeCell ref="A4:A5"/>
    <mergeCell ref="B4:B5"/>
    <mergeCell ref="C4:C5"/>
    <mergeCell ref="D4:D5"/>
    <mergeCell ref="E4:F4"/>
    <mergeCell ref="G4:G5"/>
  </mergeCells>
  <pageMargins left="0.3"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F0"/>
  </sheetPr>
  <dimension ref="A1:J20"/>
  <sheetViews>
    <sheetView rightToLeft="1" view="pageBreakPreview" zoomScaleSheetLayoutView="100" workbookViewId="0">
      <selection activeCell="B19" sqref="B19:J19"/>
    </sheetView>
  </sheetViews>
  <sheetFormatPr defaultColWidth="4.875" defaultRowHeight="18"/>
  <cols>
    <col min="1" max="1" width="5.5" style="50" customWidth="1"/>
    <col min="2" max="2" width="12.5" style="11" customWidth="1"/>
    <col min="3" max="3" width="17.625" style="11" customWidth="1"/>
    <col min="4" max="4" width="1.5" style="11" customWidth="1"/>
    <col min="5" max="5" width="14.5" style="17" customWidth="1"/>
    <col min="6" max="6" width="1" style="17" hidden="1" customWidth="1"/>
    <col min="7" max="8" width="1" style="17" customWidth="1"/>
    <col min="9" max="9" width="16.5" style="17" customWidth="1"/>
    <col min="10" max="10" width="13.125" style="17" customWidth="1"/>
    <col min="11" max="11" width="10.375" style="17" bestFit="1" customWidth="1"/>
    <col min="12" max="14" width="9" style="17" customWidth="1"/>
    <col min="15" max="15" width="10.375" style="17" bestFit="1" customWidth="1"/>
    <col min="16" max="244" width="9" style="17" customWidth="1"/>
    <col min="245" max="245" width="3.625" style="17" customWidth="1"/>
    <col min="246" max="16384" width="4.875" style="17"/>
  </cols>
  <sheetData>
    <row r="1" spans="1:10" s="25" customFormat="1" ht="21">
      <c r="A1" s="1304" t="str">
        <f>'سر برگ صفحات'!A1</f>
        <v>شرکت نمونه (سهامی خاص)</v>
      </c>
      <c r="B1" s="1304"/>
      <c r="C1" s="1304"/>
      <c r="D1" s="1304"/>
      <c r="E1" s="1304"/>
      <c r="F1" s="1304"/>
      <c r="G1" s="1304"/>
      <c r="H1" s="1304"/>
      <c r="I1" s="1304"/>
      <c r="J1" s="1304"/>
    </row>
    <row r="2" spans="1:10" s="25" customFormat="1" ht="21" hidden="1">
      <c r="A2" s="1339" t="str">
        <f>'سر برگ صفحات'!A2</f>
        <v>صورتهای مالی تلفیق گروه و شرکت</v>
      </c>
      <c r="B2" s="1339"/>
      <c r="C2" s="1339"/>
      <c r="D2" s="1339"/>
      <c r="E2" s="1339"/>
      <c r="F2" s="1339"/>
      <c r="G2" s="1339"/>
      <c r="H2" s="1339"/>
      <c r="I2" s="1339"/>
      <c r="J2" s="1372"/>
    </row>
    <row r="3" spans="1:10" s="25" customFormat="1" ht="21">
      <c r="A3" s="1339" t="str">
        <f>'سر برگ صفحات'!A15</f>
        <v>يادداشتهاي توضيحي صورت هاي مالي</v>
      </c>
      <c r="B3" s="1339"/>
      <c r="C3" s="1339"/>
      <c r="D3" s="1339"/>
      <c r="E3" s="1339"/>
      <c r="F3" s="1339"/>
      <c r="G3" s="1339"/>
      <c r="H3" s="1339"/>
      <c r="I3" s="1339"/>
      <c r="J3" s="1339"/>
    </row>
    <row r="4" spans="1:10" s="25" customFormat="1" ht="21">
      <c r="A4" s="1339" t="str">
        <f>'سر برگ صفحات'!A18</f>
        <v xml:space="preserve"> دوره مالی منتهی به 29 اسفند 1400</v>
      </c>
      <c r="B4" s="1339"/>
      <c r="C4" s="1339"/>
      <c r="D4" s="1339"/>
      <c r="E4" s="1339"/>
      <c r="F4" s="1339"/>
      <c r="G4" s="1339"/>
      <c r="H4" s="1339"/>
      <c r="I4" s="1339"/>
      <c r="J4" s="1339"/>
    </row>
    <row r="5" spans="1:10" s="1023" customFormat="1" ht="43.5" customHeight="1">
      <c r="A5" s="1022" t="s">
        <v>958</v>
      </c>
      <c r="B5" s="1240"/>
      <c r="C5" s="1240"/>
      <c r="D5" s="1240"/>
      <c r="E5" s="1240"/>
      <c r="F5" s="1240"/>
      <c r="G5" s="1240"/>
      <c r="H5" s="1240"/>
      <c r="I5" s="1240"/>
      <c r="J5" s="1240"/>
    </row>
    <row r="6" spans="1:10" s="417" customFormat="1" ht="48" customHeight="1">
      <c r="A6" s="1022" t="s">
        <v>959</v>
      </c>
      <c r="B6" s="1240"/>
      <c r="C6" s="1240"/>
      <c r="D6" s="1240"/>
      <c r="E6" s="1240"/>
      <c r="F6" s="1240"/>
      <c r="G6" s="1240"/>
      <c r="H6" s="1240"/>
      <c r="I6" s="1240"/>
      <c r="J6" s="1240"/>
    </row>
    <row r="7" spans="1:10" s="417" customFormat="1" ht="40.5" customHeight="1">
      <c r="A7" s="1022" t="s">
        <v>960</v>
      </c>
      <c r="B7" s="1240"/>
      <c r="C7" s="1240"/>
      <c r="D7" s="1240"/>
      <c r="E7" s="1240"/>
      <c r="F7" s="1240"/>
      <c r="G7" s="1240"/>
      <c r="H7" s="1240"/>
      <c r="I7" s="1240"/>
      <c r="J7" s="1240"/>
    </row>
    <row r="8" spans="1:10" s="417" customFormat="1" ht="11.25" hidden="1" customHeight="1">
      <c r="A8" s="1024"/>
      <c r="C8" s="855"/>
      <c r="D8" s="855"/>
      <c r="E8" s="855"/>
      <c r="F8" s="855"/>
      <c r="G8" s="855"/>
      <c r="H8" s="855"/>
      <c r="I8" s="855"/>
      <c r="J8" s="855"/>
    </row>
    <row r="9" spans="1:10" s="417" customFormat="1" ht="52.5" customHeight="1">
      <c r="A9" s="1022" t="s">
        <v>961</v>
      </c>
      <c r="B9" s="1240"/>
      <c r="C9" s="1240"/>
      <c r="D9" s="1240"/>
      <c r="E9" s="1240"/>
      <c r="F9" s="1240"/>
      <c r="G9" s="1240"/>
      <c r="H9" s="1240"/>
      <c r="I9" s="1240"/>
      <c r="J9" s="1240"/>
    </row>
    <row r="10" spans="1:10" s="417" customFormat="1" ht="39.75" customHeight="1">
      <c r="A10" s="1022" t="s">
        <v>962</v>
      </c>
      <c r="B10" s="1240"/>
      <c r="C10" s="1240"/>
      <c r="D10" s="1240"/>
      <c r="E10" s="1240"/>
      <c r="F10" s="1240"/>
      <c r="G10" s="1240"/>
      <c r="H10" s="1240"/>
      <c r="I10" s="1240"/>
      <c r="J10" s="1240"/>
    </row>
    <row r="11" spans="1:10" ht="19.5">
      <c r="A11" s="29" t="s">
        <v>53</v>
      </c>
      <c r="B11" s="40" t="s">
        <v>914</v>
      </c>
      <c r="C11" s="40"/>
      <c r="D11" s="955"/>
    </row>
    <row r="12" spans="1:10" ht="27.75" customHeight="1" thickBot="1">
      <c r="B12" s="41"/>
      <c r="E12" s="960" t="str">
        <f>'سر برگ صفحات'!A16</f>
        <v>1400/12/29</v>
      </c>
      <c r="F12" s="52"/>
      <c r="G12" s="52"/>
      <c r="H12" s="52"/>
      <c r="I12" s="960" t="str">
        <f>'سر برگ صفحات'!A7</f>
        <v>1399/12/30</v>
      </c>
      <c r="J12" s="951"/>
    </row>
    <row r="13" spans="1:10" ht="25.5" customHeight="1">
      <c r="B13" s="41"/>
      <c r="E13" s="8" t="s">
        <v>909</v>
      </c>
      <c r="F13" s="52"/>
      <c r="G13" s="52"/>
      <c r="H13" s="52"/>
      <c r="I13" s="8" t="s">
        <v>909</v>
      </c>
      <c r="J13" s="8"/>
    </row>
    <row r="14" spans="1:10" ht="24" customHeight="1">
      <c r="B14" s="41" t="s">
        <v>915</v>
      </c>
      <c r="E14" s="52">
        <f>I17</f>
        <v>16098</v>
      </c>
      <c r="F14" s="52"/>
      <c r="G14" s="52"/>
      <c r="H14" s="52"/>
      <c r="I14" s="52">
        <v>16996</v>
      </c>
      <c r="J14" s="52"/>
    </row>
    <row r="15" spans="1:10" ht="24" customHeight="1">
      <c r="B15" s="41" t="s">
        <v>916</v>
      </c>
      <c r="E15" s="52">
        <v>-35323</v>
      </c>
      <c r="F15" s="52"/>
      <c r="G15" s="52"/>
      <c r="H15" s="52"/>
      <c r="I15" s="52">
        <f>(96030+14700)*-1</f>
        <v>-110730</v>
      </c>
      <c r="J15" s="52"/>
    </row>
    <row r="16" spans="1:10" ht="24" customHeight="1" thickBot="1">
      <c r="B16" s="41" t="s">
        <v>917</v>
      </c>
      <c r="E16" s="52">
        <v>123874</v>
      </c>
      <c r="F16" s="52"/>
      <c r="G16" s="52"/>
      <c r="H16" s="52"/>
      <c r="I16" s="52">
        <v>109832</v>
      </c>
      <c r="J16" s="52"/>
    </row>
    <row r="17" spans="1:10" ht="18.75" thickBot="1">
      <c r="B17" s="41"/>
      <c r="E17" s="956">
        <f>SUM(E14:E16)</f>
        <v>104649</v>
      </c>
      <c r="F17" s="52"/>
      <c r="G17" s="52"/>
      <c r="H17" s="52"/>
      <c r="I17" s="956">
        <f>SUM(I14:I16)</f>
        <v>16098</v>
      </c>
      <c r="J17" s="52"/>
    </row>
    <row r="18" spans="1:10" ht="28.5" customHeight="1" thickTop="1">
      <c r="B18" s="41"/>
      <c r="E18" s="52"/>
      <c r="F18" s="52"/>
      <c r="G18" s="52"/>
      <c r="H18" s="52"/>
      <c r="I18" s="52"/>
      <c r="J18" s="52"/>
    </row>
    <row r="19" spans="1:10" s="417" customFormat="1" ht="42" customHeight="1">
      <c r="A19" s="1022" t="s">
        <v>877</v>
      </c>
      <c r="B19" s="1383" t="s">
        <v>1066</v>
      </c>
      <c r="C19" s="1383"/>
      <c r="D19" s="1383"/>
      <c r="E19" s="1383"/>
      <c r="F19" s="1383"/>
      <c r="G19" s="1383"/>
      <c r="H19" s="1383"/>
      <c r="I19" s="1383"/>
      <c r="J19" s="1383"/>
    </row>
    <row r="20" spans="1:10" ht="19.5">
      <c r="A20" s="1198" t="s">
        <v>967</v>
      </c>
      <c r="B20" s="1198"/>
      <c r="C20" s="1198"/>
      <c r="D20" s="1198"/>
      <c r="E20" s="1198"/>
      <c r="F20" s="1198"/>
      <c r="G20" s="1198"/>
      <c r="H20" s="1198"/>
      <c r="I20" s="1198"/>
      <c r="J20" s="1198"/>
    </row>
  </sheetData>
  <mergeCells count="11">
    <mergeCell ref="A1:J1"/>
    <mergeCell ref="B19:J19"/>
    <mergeCell ref="A20:J20"/>
    <mergeCell ref="A2:I2"/>
    <mergeCell ref="A4:J4"/>
    <mergeCell ref="A3:J3"/>
    <mergeCell ref="B10:J10"/>
    <mergeCell ref="B9:J9"/>
    <mergeCell ref="B7:J7"/>
    <mergeCell ref="B6:J6"/>
    <mergeCell ref="B5:J5"/>
  </mergeCells>
  <pageMargins left="0.39370078740157483" right="0.78740157480314965" top="0.39370078740157483" bottom="0.39370078740157483" header="0.31496062992125984" footer="0.31496062992125984"/>
  <pageSetup scale="9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F0"/>
  </sheetPr>
  <dimension ref="A1:W33"/>
  <sheetViews>
    <sheetView rightToLeft="1" topLeftCell="A7" zoomScale="110" zoomScaleNormal="110" zoomScaleSheetLayoutView="99" workbookViewId="0">
      <selection activeCell="U15" sqref="U15"/>
    </sheetView>
  </sheetViews>
  <sheetFormatPr defaultColWidth="9" defaultRowHeight="15.75"/>
  <cols>
    <col min="1" max="1" width="5" style="175" bestFit="1" customWidth="1"/>
    <col min="2" max="2" width="7.375" style="60" customWidth="1"/>
    <col min="3" max="3" width="11.5" style="60" customWidth="1"/>
    <col min="4" max="4" width="1.125" style="60" customWidth="1"/>
    <col min="5" max="5" width="8.5" style="60" customWidth="1"/>
    <col min="6" max="6" width="1.125" style="60" customWidth="1"/>
    <col min="7" max="7" width="10.875" style="60" customWidth="1"/>
    <col min="8" max="8" width="1.125" style="60" customWidth="1"/>
    <col min="9" max="9" width="11.375" style="60" customWidth="1"/>
    <col min="10" max="10" width="1.125" style="60" customWidth="1"/>
    <col min="11" max="11" width="11.375" style="60" customWidth="1"/>
    <col min="12" max="12" width="1.125" style="60" customWidth="1"/>
    <col min="13" max="13" width="7.625" style="60" customWidth="1"/>
    <col min="14" max="14" width="1.125" style="60" customWidth="1"/>
    <col min="15" max="15" width="7.625" style="60" customWidth="1"/>
    <col min="16" max="16" width="1.125" style="60" customWidth="1"/>
    <col min="17" max="17" width="13.625" style="60" customWidth="1"/>
    <col min="18" max="18" width="1.125" style="60" customWidth="1"/>
    <col min="19" max="19" width="12" style="60" customWidth="1"/>
    <col min="20" max="20" width="1.5" style="60" customWidth="1"/>
    <col min="21" max="21" width="12.375" style="60" customWidth="1"/>
    <col min="22" max="16384" width="9" style="60"/>
  </cols>
  <sheetData>
    <row r="1" spans="1:23" s="174" customFormat="1">
      <c r="A1" s="1384" t="str">
        <f>'سر برگ صفحات'!A1</f>
        <v>شرکت نمونه (سهامی خاص)</v>
      </c>
      <c r="B1" s="1384"/>
      <c r="C1" s="1384"/>
      <c r="D1" s="1384"/>
      <c r="E1" s="1384"/>
      <c r="F1" s="1384"/>
      <c r="G1" s="1384"/>
      <c r="H1" s="1384"/>
      <c r="I1" s="1384"/>
      <c r="J1" s="1384"/>
      <c r="K1" s="1384"/>
      <c r="L1" s="1384"/>
      <c r="M1" s="1384"/>
      <c r="N1" s="1384"/>
      <c r="O1" s="1384"/>
      <c r="P1" s="1384"/>
      <c r="Q1" s="1384"/>
      <c r="R1" s="1384"/>
      <c r="S1" s="1384"/>
      <c r="T1" s="1384"/>
      <c r="U1" s="1384"/>
    </row>
    <row r="2" spans="1:23" s="174" customFormat="1" ht="18" hidden="1" customHeight="1">
      <c r="A2" s="1385" t="str">
        <f>'سر برگ صفحات'!A2</f>
        <v>صورتهای مالی تلفیق گروه و شرکت</v>
      </c>
      <c r="B2" s="1385"/>
      <c r="C2" s="1385"/>
      <c r="D2" s="1385"/>
      <c r="E2" s="1385"/>
      <c r="F2" s="1385"/>
      <c r="G2" s="1385"/>
      <c r="H2" s="1385"/>
      <c r="I2" s="1385"/>
      <c r="J2" s="1385"/>
      <c r="K2" s="1385"/>
      <c r="L2" s="1385"/>
      <c r="M2" s="1385"/>
      <c r="N2" s="1385"/>
      <c r="O2" s="1385"/>
      <c r="P2" s="1385"/>
      <c r="Q2" s="1385"/>
      <c r="R2" s="1385"/>
      <c r="S2" s="1385"/>
      <c r="T2" s="1385"/>
      <c r="U2" s="1385"/>
    </row>
    <row r="3" spans="1:23" s="174" customFormat="1" ht="18" customHeight="1">
      <c r="A3" s="1385" t="str">
        <f>'سر برگ صفحات'!A15</f>
        <v>يادداشتهاي توضيحي صورت هاي مالي</v>
      </c>
      <c r="B3" s="1385"/>
      <c r="C3" s="1385"/>
      <c r="D3" s="1385"/>
      <c r="E3" s="1385"/>
      <c r="F3" s="1385"/>
      <c r="G3" s="1385"/>
      <c r="H3" s="1385"/>
      <c r="I3" s="1385"/>
      <c r="J3" s="1385"/>
      <c r="K3" s="1385"/>
      <c r="L3" s="1385"/>
      <c r="M3" s="1385"/>
      <c r="N3" s="1385"/>
      <c r="O3" s="1385"/>
      <c r="P3" s="1385"/>
      <c r="Q3" s="1385"/>
      <c r="R3" s="1385"/>
      <c r="S3" s="1385"/>
      <c r="T3" s="1385"/>
      <c r="U3" s="1385"/>
    </row>
    <row r="4" spans="1:23" s="174" customFormat="1">
      <c r="A4" s="1384" t="str">
        <f>'سر برگ صفحات'!A18</f>
        <v xml:space="preserve"> دوره مالی منتهی به 29 اسفند 1400</v>
      </c>
      <c r="B4" s="1384"/>
      <c r="C4" s="1384"/>
      <c r="D4" s="1384"/>
      <c r="E4" s="1384"/>
      <c r="F4" s="1384"/>
      <c r="G4" s="1384"/>
      <c r="H4" s="1384"/>
      <c r="I4" s="1384"/>
      <c r="J4" s="1384"/>
      <c r="K4" s="1384"/>
      <c r="L4" s="1384"/>
      <c r="M4" s="1384"/>
      <c r="N4" s="1384"/>
      <c r="O4" s="1384"/>
      <c r="P4" s="1384"/>
      <c r="Q4" s="1384"/>
      <c r="R4" s="1384"/>
      <c r="S4" s="1384"/>
      <c r="T4" s="1384"/>
      <c r="U4" s="1384"/>
    </row>
    <row r="5" spans="1:23" ht="21" customHeight="1">
      <c r="A5" s="961" t="s">
        <v>963</v>
      </c>
      <c r="B5" s="1230" t="s">
        <v>396</v>
      </c>
      <c r="C5" s="1230"/>
      <c r="D5" s="1230"/>
      <c r="E5" s="1230"/>
      <c r="F5" s="1230"/>
      <c r="G5" s="1230"/>
      <c r="H5" s="1230"/>
      <c r="I5" s="1230"/>
      <c r="J5" s="1230"/>
      <c r="K5" s="1230"/>
    </row>
    <row r="6" spans="1:23" ht="9" customHeight="1"/>
    <row r="7" spans="1:23" ht="15.75" customHeight="1">
      <c r="B7" s="301"/>
      <c r="C7" s="207"/>
      <c r="D7" s="207"/>
      <c r="E7" s="207"/>
      <c r="F7" s="207"/>
      <c r="G7" s="207"/>
      <c r="H7" s="207"/>
      <c r="I7" s="207"/>
      <c r="J7" s="207"/>
      <c r="K7" s="207"/>
      <c r="L7" s="207"/>
      <c r="M7" s="207"/>
      <c r="N7" s="207"/>
      <c r="O7" s="207"/>
      <c r="P7" s="207"/>
      <c r="Q7" s="1241" t="s">
        <v>771</v>
      </c>
      <c r="R7" s="1241"/>
      <c r="S7" s="1241"/>
      <c r="T7" s="207"/>
      <c r="U7" s="207"/>
    </row>
    <row r="8" spans="1:23" ht="17.25" customHeight="1" thickBot="1">
      <c r="B8" s="207"/>
      <c r="C8" s="207"/>
      <c r="D8" s="207"/>
      <c r="E8" s="701"/>
      <c r="F8" s="701"/>
      <c r="G8" s="701"/>
      <c r="H8" s="701"/>
      <c r="I8" s="1245" t="s">
        <v>768</v>
      </c>
      <c r="J8" s="1245"/>
      <c r="K8" s="1245"/>
      <c r="L8" s="1245"/>
      <c r="M8" s="1245"/>
      <c r="N8" s="1245"/>
      <c r="O8" s="1245"/>
      <c r="P8" s="1245"/>
      <c r="Q8" s="1245"/>
      <c r="R8" s="1245"/>
      <c r="S8" s="1245"/>
      <c r="T8" s="207"/>
      <c r="U8" s="213"/>
    </row>
    <row r="9" spans="1:23" ht="22.5" thickBot="1">
      <c r="B9" s="207"/>
      <c r="C9" s="207"/>
      <c r="D9" s="207"/>
      <c r="E9" s="207"/>
      <c r="F9" s="207"/>
      <c r="G9" s="207"/>
      <c r="H9" s="207"/>
      <c r="I9" s="1248" t="str">
        <f>'سر برگ صفحات'!A16</f>
        <v>1400/12/29</v>
      </c>
      <c r="J9" s="1248"/>
      <c r="K9" s="1248"/>
      <c r="L9" s="1248"/>
      <c r="M9" s="1248"/>
      <c r="N9" s="1248"/>
      <c r="O9" s="1248"/>
      <c r="P9" s="1248"/>
      <c r="Q9" s="1248"/>
      <c r="R9" s="737"/>
      <c r="S9" s="302" t="str">
        <f>'سر برگ صفحات'!A17</f>
        <v xml:space="preserve"> 1399/12/30</v>
      </c>
      <c r="T9" s="207"/>
      <c r="U9" s="207"/>
    </row>
    <row r="10" spans="1:23" ht="12.75" customHeight="1">
      <c r="B10" s="199"/>
      <c r="C10" s="1247" t="s">
        <v>77</v>
      </c>
      <c r="D10" s="207"/>
      <c r="E10" s="303" t="s">
        <v>389</v>
      </c>
      <c r="F10" s="1226"/>
      <c r="G10" s="303" t="s">
        <v>390</v>
      </c>
      <c r="H10" s="1226"/>
      <c r="I10" s="1242" t="s">
        <v>76</v>
      </c>
      <c r="J10" s="1244"/>
      <c r="K10" s="1242" t="s">
        <v>75</v>
      </c>
      <c r="L10" s="1244"/>
      <c r="M10" s="1242" t="s">
        <v>74</v>
      </c>
      <c r="N10" s="1244"/>
      <c r="O10" s="1242" t="s">
        <v>73</v>
      </c>
      <c r="P10" s="1244"/>
      <c r="Q10" s="1242" t="s">
        <v>391</v>
      </c>
      <c r="R10" s="1226"/>
      <c r="S10" s="1247" t="s">
        <v>769</v>
      </c>
      <c r="T10" s="1226"/>
      <c r="U10" s="62" t="s">
        <v>388</v>
      </c>
    </row>
    <row r="11" spans="1:23" ht="15" customHeight="1" thickBot="1">
      <c r="B11" s="199"/>
      <c r="C11" s="1243"/>
      <c r="D11" s="207"/>
      <c r="E11" s="304" t="s">
        <v>76</v>
      </c>
      <c r="F11" s="1226"/>
      <c r="G11" s="304" t="s">
        <v>392</v>
      </c>
      <c r="H11" s="1226"/>
      <c r="I11" s="1243"/>
      <c r="J11" s="1226"/>
      <c r="K11" s="1243"/>
      <c r="L11" s="1226"/>
      <c r="M11" s="1243"/>
      <c r="N11" s="1226"/>
      <c r="O11" s="1243"/>
      <c r="P11" s="1226"/>
      <c r="Q11" s="1243"/>
      <c r="R11" s="1226"/>
      <c r="S11" s="1243"/>
      <c r="T11" s="1226"/>
      <c r="U11" s="62"/>
    </row>
    <row r="12" spans="1:23" ht="22.5" customHeight="1">
      <c r="B12" s="213"/>
      <c r="C12" s="795">
        <v>1397</v>
      </c>
      <c r="D12" s="257"/>
      <c r="E12" s="471">
        <v>37328</v>
      </c>
      <c r="F12" s="213"/>
      <c r="G12" s="471">
        <v>31983</v>
      </c>
      <c r="H12" s="213"/>
      <c r="I12" s="471">
        <v>7996</v>
      </c>
      <c r="J12" s="213"/>
      <c r="K12" s="471">
        <v>11775</v>
      </c>
      <c r="L12" s="213"/>
      <c r="M12" s="471">
        <v>11775</v>
      </c>
      <c r="N12" s="213"/>
      <c r="O12" s="471">
        <v>11775</v>
      </c>
      <c r="P12" s="213"/>
      <c r="Q12" s="653">
        <v>0</v>
      </c>
      <c r="R12" s="213"/>
      <c r="S12" s="653">
        <v>0</v>
      </c>
      <c r="T12" s="399"/>
      <c r="U12" s="62" t="s">
        <v>393</v>
      </c>
    </row>
    <row r="13" spans="1:23" ht="22.5" customHeight="1">
      <c r="B13" s="213"/>
      <c r="C13" s="795">
        <v>1398</v>
      </c>
      <c r="D13" s="257"/>
      <c r="E13" s="471">
        <v>4705</v>
      </c>
      <c r="F13" s="213"/>
      <c r="G13" s="471">
        <v>2175</v>
      </c>
      <c r="H13" s="213"/>
      <c r="I13" s="471">
        <v>483</v>
      </c>
      <c r="J13" s="213"/>
      <c r="K13" s="471">
        <v>2133</v>
      </c>
      <c r="L13" s="213"/>
      <c r="M13" s="471">
        <v>1692</v>
      </c>
      <c r="N13" s="213"/>
      <c r="O13" s="471">
        <v>1692</v>
      </c>
      <c r="P13" s="213"/>
      <c r="Q13" s="653">
        <v>441</v>
      </c>
      <c r="R13" s="213"/>
      <c r="S13" s="471">
        <v>1721</v>
      </c>
      <c r="T13" s="399"/>
      <c r="U13" s="62" t="s">
        <v>393</v>
      </c>
    </row>
    <row r="14" spans="1:23" ht="22.5" customHeight="1">
      <c r="B14" s="213"/>
      <c r="C14" s="795">
        <v>1399</v>
      </c>
      <c r="D14" s="257"/>
      <c r="E14" s="471">
        <v>9156</v>
      </c>
      <c r="F14" s="213"/>
      <c r="G14" s="653">
        <v>0</v>
      </c>
      <c r="H14" s="213"/>
      <c r="I14" s="653">
        <v>0</v>
      </c>
      <c r="J14" s="213"/>
      <c r="K14" s="653">
        <v>0</v>
      </c>
      <c r="L14" s="213"/>
      <c r="M14" s="653">
        <v>0</v>
      </c>
      <c r="N14" s="213"/>
      <c r="O14" s="653">
        <v>0</v>
      </c>
      <c r="P14" s="213"/>
      <c r="Q14" s="653">
        <v>0</v>
      </c>
      <c r="R14" s="213"/>
      <c r="S14" s="653">
        <v>0</v>
      </c>
      <c r="T14" s="399"/>
      <c r="U14" s="62" t="s">
        <v>918</v>
      </c>
    </row>
    <row r="15" spans="1:23" ht="49.5" customHeight="1" thickBot="1">
      <c r="B15" s="213"/>
      <c r="C15" s="962">
        <v>1400</v>
      </c>
      <c r="D15" s="257"/>
      <c r="E15" s="794">
        <f>سودوزيان!E16</f>
        <v>88846</v>
      </c>
      <c r="F15" s="213"/>
      <c r="G15" s="653">
        <v>83331</v>
      </c>
      <c r="H15" s="213"/>
      <c r="I15" s="653">
        <v>19031</v>
      </c>
      <c r="J15" s="213"/>
      <c r="K15" s="653">
        <v>0</v>
      </c>
      <c r="L15" s="213"/>
      <c r="M15" s="653">
        <v>0</v>
      </c>
      <c r="N15" s="213"/>
      <c r="O15" s="653">
        <v>0</v>
      </c>
      <c r="P15" s="213"/>
      <c r="Q15" s="653">
        <f>I15</f>
        <v>19031</v>
      </c>
      <c r="R15" s="213"/>
      <c r="S15" s="653">
        <v>0</v>
      </c>
      <c r="T15" s="399"/>
      <c r="U15" s="213"/>
      <c r="W15" s="1070"/>
    </row>
    <row r="16" spans="1:23" ht="22.5" hidden="1" customHeight="1" thickBot="1">
      <c r="B16" s="1196" t="s">
        <v>394</v>
      </c>
      <c r="C16" s="1196"/>
      <c r="D16" s="1196"/>
      <c r="E16" s="1196"/>
      <c r="F16" s="1196"/>
      <c r="G16" s="1196"/>
      <c r="H16" s="207"/>
      <c r="I16" s="207"/>
      <c r="J16" s="207"/>
      <c r="K16" s="207"/>
      <c r="L16" s="207"/>
      <c r="M16" s="207"/>
      <c r="N16" s="207"/>
      <c r="O16" s="207"/>
      <c r="P16" s="207"/>
      <c r="Q16" s="653">
        <v>0</v>
      </c>
      <c r="R16" s="207"/>
      <c r="S16" s="653">
        <v>0</v>
      </c>
      <c r="T16" s="207"/>
      <c r="U16" s="207"/>
    </row>
    <row r="17" spans="1:23" ht="22.5" hidden="1" customHeight="1" thickBot="1">
      <c r="B17" s="1196" t="s">
        <v>395</v>
      </c>
      <c r="C17" s="1196"/>
      <c r="D17" s="1196"/>
      <c r="E17" s="1196"/>
      <c r="F17" s="1196"/>
      <c r="G17" s="1196"/>
      <c r="H17" s="207"/>
      <c r="I17" s="207"/>
      <c r="J17" s="207"/>
      <c r="K17" s="207"/>
      <c r="L17" s="207"/>
      <c r="M17" s="207"/>
      <c r="N17" s="207"/>
      <c r="O17" s="207"/>
      <c r="P17" s="207"/>
      <c r="Q17" s="460">
        <v>0</v>
      </c>
      <c r="R17" s="207"/>
      <c r="S17" s="460">
        <v>0</v>
      </c>
      <c r="T17" s="207"/>
      <c r="U17" s="207"/>
    </row>
    <row r="18" spans="1:23" ht="22.5" customHeight="1" thickBot="1">
      <c r="A18" s="299"/>
      <c r="B18" s="207"/>
      <c r="C18" s="207"/>
      <c r="D18" s="207"/>
      <c r="E18" s="207"/>
      <c r="F18" s="207"/>
      <c r="G18" s="207"/>
      <c r="H18" s="207"/>
      <c r="I18" s="207"/>
      <c r="J18" s="207"/>
      <c r="K18" s="207"/>
      <c r="L18" s="207"/>
      <c r="M18" s="207"/>
      <c r="N18" s="207"/>
      <c r="O18" s="207"/>
      <c r="P18" s="207"/>
      <c r="Q18" s="686">
        <f>SUM(Q12:Q17)</f>
        <v>19472</v>
      </c>
      <c r="R18" s="207"/>
      <c r="S18" s="686">
        <f>SUM(S12:S17)</f>
        <v>1721</v>
      </c>
      <c r="T18" s="207"/>
      <c r="U18" s="207"/>
      <c r="V18" s="1070"/>
    </row>
    <row r="19" spans="1:23" ht="11.25" customHeight="1" thickTop="1">
      <c r="B19" s="298"/>
      <c r="I19" s="300"/>
      <c r="J19" s="300"/>
      <c r="K19" s="300"/>
      <c r="L19" s="300"/>
      <c r="M19" s="300"/>
      <c r="N19" s="300"/>
      <c r="O19" s="300"/>
      <c r="P19" s="300"/>
      <c r="Q19" s="300"/>
      <c r="R19" s="300"/>
      <c r="S19" s="300"/>
    </row>
    <row r="20" spans="1:23" ht="11.25" customHeight="1">
      <c r="B20" s="298"/>
      <c r="I20" s="300"/>
      <c r="J20" s="300"/>
      <c r="K20" s="300"/>
      <c r="L20" s="300"/>
      <c r="M20" s="300"/>
      <c r="N20" s="300"/>
      <c r="O20" s="300"/>
      <c r="P20" s="300"/>
      <c r="Q20" s="980"/>
      <c r="R20" s="300"/>
      <c r="S20" s="300"/>
    </row>
    <row r="21" spans="1:23" ht="24" customHeight="1">
      <c r="B21" s="1386" t="s">
        <v>878</v>
      </c>
      <c r="C21" s="1387" t="s">
        <v>767</v>
      </c>
      <c r="I21" s="62"/>
      <c r="J21" s="62"/>
      <c r="K21" s="62"/>
      <c r="L21" s="62"/>
      <c r="M21" s="62"/>
      <c r="N21" s="62"/>
      <c r="O21" s="62"/>
      <c r="P21" s="62"/>
      <c r="Q21" s="968"/>
      <c r="R21" s="146"/>
      <c r="S21" s="146"/>
      <c r="W21" s="1070"/>
    </row>
    <row r="22" spans="1:23" ht="21.75" hidden="1">
      <c r="B22" s="1220" t="s">
        <v>573</v>
      </c>
      <c r="C22" s="1220"/>
      <c r="D22" s="1220"/>
      <c r="E22" s="1220"/>
      <c r="F22" s="1220"/>
      <c r="G22" s="1220"/>
      <c r="H22" s="1220"/>
      <c r="I22" s="1220"/>
      <c r="J22" s="1220"/>
      <c r="K22" s="199"/>
      <c r="L22" s="199"/>
      <c r="M22" s="199"/>
      <c r="N22" s="199"/>
      <c r="O22" s="199"/>
      <c r="P22" s="218"/>
      <c r="Q22" s="218"/>
      <c r="R22" s="218"/>
      <c r="S22" s="218"/>
    </row>
    <row r="23" spans="1:23" ht="19.5" hidden="1" customHeight="1" thickBot="1">
      <c r="B23" s="199"/>
      <c r="C23" s="199"/>
      <c r="D23" s="199"/>
      <c r="E23" s="199"/>
      <c r="F23" s="199"/>
      <c r="G23" s="199"/>
      <c r="H23" s="199"/>
      <c r="I23" s="199"/>
      <c r="J23" s="199"/>
      <c r="K23" s="199"/>
      <c r="L23" s="199"/>
      <c r="N23" s="199"/>
      <c r="P23" s="218"/>
      <c r="Q23" s="206" t="str">
        <f>'سر برگ صفحات'!A16</f>
        <v>1400/12/29</v>
      </c>
      <c r="R23" s="218"/>
      <c r="S23" s="194" t="str">
        <f>'سر برگ صفحات'!A17</f>
        <v xml:space="preserve"> 1399/12/30</v>
      </c>
    </row>
    <row r="24" spans="1:23" ht="18" hidden="1" customHeight="1">
      <c r="B24" s="199"/>
      <c r="C24" s="199"/>
      <c r="D24" s="199"/>
      <c r="E24" s="199"/>
      <c r="F24" s="199"/>
      <c r="G24" s="199"/>
      <c r="H24" s="199"/>
      <c r="I24" s="199"/>
      <c r="J24" s="199"/>
      <c r="K24" s="199"/>
      <c r="L24" s="199"/>
      <c r="N24" s="199"/>
      <c r="P24" s="218"/>
      <c r="Q24" s="203" t="s">
        <v>302</v>
      </c>
      <c r="R24" s="59"/>
      <c r="S24" s="203" t="s">
        <v>302</v>
      </c>
    </row>
    <row r="25" spans="1:23" ht="20.25" hidden="1" customHeight="1">
      <c r="B25" s="199"/>
      <c r="C25" s="1220" t="s">
        <v>295</v>
      </c>
      <c r="D25" s="1220"/>
      <c r="E25" s="1220"/>
      <c r="F25" s="1220"/>
      <c r="G25" s="1220"/>
      <c r="H25" s="199"/>
      <c r="I25" s="199"/>
      <c r="J25" s="199"/>
      <c r="K25" s="199"/>
      <c r="L25" s="199"/>
      <c r="N25" s="199"/>
      <c r="P25" s="218"/>
      <c r="Q25" s="460">
        <f>S31</f>
        <v>7387</v>
      </c>
      <c r="R25" s="422"/>
      <c r="S25" s="357">
        <v>4171</v>
      </c>
    </row>
    <row r="26" spans="1:23" ht="20.25" hidden="1" customHeight="1">
      <c r="B26" s="199"/>
      <c r="C26" s="242" t="s">
        <v>397</v>
      </c>
      <c r="D26" s="242"/>
      <c r="E26" s="242"/>
      <c r="F26" s="242"/>
      <c r="G26" s="242"/>
      <c r="H26" s="199"/>
      <c r="I26" s="199"/>
      <c r="J26" s="199"/>
      <c r="K26" s="199"/>
      <c r="L26" s="199"/>
      <c r="N26" s="199"/>
      <c r="P26" s="218"/>
      <c r="Q26" s="460">
        <v>5166</v>
      </c>
      <c r="R26" s="422"/>
      <c r="S26" s="357">
        <v>4628</v>
      </c>
    </row>
    <row r="27" spans="1:23" ht="20.25" hidden="1" customHeight="1">
      <c r="B27" s="199"/>
      <c r="C27" s="242" t="s">
        <v>843</v>
      </c>
      <c r="D27" s="242"/>
      <c r="E27" s="242"/>
      <c r="F27" s="242"/>
      <c r="G27" s="242"/>
      <c r="H27" s="199"/>
      <c r="I27" s="199"/>
      <c r="J27" s="199"/>
      <c r="K27" s="199"/>
      <c r="L27" s="199"/>
      <c r="N27" s="241"/>
      <c r="P27" s="218"/>
      <c r="Q27" s="357">
        <v>-1810</v>
      </c>
      <c r="R27" s="422"/>
      <c r="S27" s="357">
        <v>5474</v>
      </c>
    </row>
    <row r="28" spans="1:23" ht="20.25" hidden="1" customHeight="1" thickBot="1">
      <c r="B28" s="199"/>
      <c r="C28" s="1220" t="s">
        <v>398</v>
      </c>
      <c r="D28" s="1220"/>
      <c r="E28" s="1220"/>
      <c r="F28" s="1220"/>
      <c r="G28" s="1220"/>
      <c r="H28" s="199"/>
      <c r="I28" s="199"/>
      <c r="J28" s="199"/>
      <c r="K28" s="199"/>
      <c r="L28" s="199"/>
      <c r="N28" s="207"/>
      <c r="P28" s="218"/>
      <c r="Q28" s="413">
        <v>-5387</v>
      </c>
      <c r="R28" s="422"/>
      <c r="S28" s="413">
        <v>-6297</v>
      </c>
    </row>
    <row r="29" spans="1:23" ht="20.25" hidden="1" customHeight="1">
      <c r="B29" s="199"/>
      <c r="C29" s="1220" t="s">
        <v>50</v>
      </c>
      <c r="D29" s="1220"/>
      <c r="E29" s="1220"/>
      <c r="F29" s="1220"/>
      <c r="G29" s="1220"/>
      <c r="H29" s="199"/>
      <c r="I29" s="199"/>
      <c r="J29" s="199"/>
      <c r="K29" s="199"/>
      <c r="L29" s="199"/>
      <c r="N29" s="199"/>
      <c r="P29" s="218"/>
      <c r="Q29" s="528">
        <f>SUM(Q25:Q28)</f>
        <v>5356</v>
      </c>
      <c r="R29" s="422"/>
      <c r="S29" s="528">
        <f>SUM(S25:S28)</f>
        <v>7976</v>
      </c>
    </row>
    <row r="30" spans="1:23" ht="20.25" hidden="1" customHeight="1" thickBot="1">
      <c r="B30" s="199"/>
      <c r="C30" s="242" t="s">
        <v>770</v>
      </c>
      <c r="D30" s="242"/>
      <c r="E30" s="242"/>
      <c r="F30" s="242"/>
      <c r="G30" s="242"/>
      <c r="H30" s="242"/>
      <c r="I30" s="242"/>
      <c r="J30" s="199"/>
      <c r="K30" s="199"/>
      <c r="L30" s="199"/>
      <c r="N30" s="199"/>
      <c r="P30" s="218"/>
      <c r="Q30" s="687">
        <v>0</v>
      </c>
      <c r="R30" s="422"/>
      <c r="S30" s="413">
        <v>-589</v>
      </c>
    </row>
    <row r="31" spans="1:23" ht="20.25" hidden="1" customHeight="1" thickBot="1">
      <c r="B31" s="199"/>
      <c r="C31" s="199"/>
      <c r="D31" s="199"/>
      <c r="E31" s="199"/>
      <c r="F31" s="199"/>
      <c r="G31" s="199"/>
      <c r="H31" s="199"/>
      <c r="I31" s="199"/>
      <c r="J31" s="199"/>
      <c r="K31" s="199"/>
      <c r="L31" s="199"/>
      <c r="N31" s="199"/>
      <c r="P31" s="218"/>
      <c r="Q31" s="621">
        <f>SUM(Q29:Q30)</f>
        <v>5356</v>
      </c>
      <c r="R31" s="422"/>
      <c r="S31" s="621">
        <f>SUM(S29:S30)</f>
        <v>7387</v>
      </c>
    </row>
    <row r="32" spans="1:23" ht="64.5" hidden="1" customHeight="1" thickTop="1">
      <c r="S32" s="1067"/>
    </row>
    <row r="33" spans="1:21" ht="19.5">
      <c r="A33" s="1246">
        <v>24</v>
      </c>
      <c r="B33" s="1246"/>
      <c r="C33" s="1246"/>
      <c r="D33" s="1246"/>
      <c r="E33" s="1246"/>
      <c r="F33" s="1246"/>
      <c r="G33" s="1246"/>
      <c r="H33" s="1246"/>
      <c r="I33" s="1246"/>
      <c r="J33" s="1246"/>
      <c r="K33" s="1246"/>
      <c r="L33" s="1246"/>
      <c r="M33" s="1246"/>
      <c r="N33" s="1246"/>
      <c r="O33" s="1246"/>
      <c r="P33" s="1246"/>
      <c r="Q33" s="1246"/>
      <c r="R33" s="1246"/>
      <c r="S33" s="1246"/>
      <c r="T33" s="1246"/>
      <c r="U33" s="1246"/>
    </row>
  </sheetData>
  <mergeCells count="30">
    <mergeCell ref="A33:U33"/>
    <mergeCell ref="A1:U1"/>
    <mergeCell ref="A2:U2"/>
    <mergeCell ref="A4:U4"/>
    <mergeCell ref="R10:R11"/>
    <mergeCell ref="S10:S11"/>
    <mergeCell ref="T10:T11"/>
    <mergeCell ref="M10:M11"/>
    <mergeCell ref="N10:N11"/>
    <mergeCell ref="O10:O11"/>
    <mergeCell ref="P10:P11"/>
    <mergeCell ref="Q10:Q11"/>
    <mergeCell ref="I9:Q9"/>
    <mergeCell ref="C10:C11"/>
    <mergeCell ref="F10:F11"/>
    <mergeCell ref="C29:G29"/>
    <mergeCell ref="A3:U3"/>
    <mergeCell ref="H10:H11"/>
    <mergeCell ref="B22:J22"/>
    <mergeCell ref="C25:G25"/>
    <mergeCell ref="C28:G28"/>
    <mergeCell ref="B5:K5"/>
    <mergeCell ref="Q7:S7"/>
    <mergeCell ref="B16:G16"/>
    <mergeCell ref="B17:G17"/>
    <mergeCell ref="I10:I11"/>
    <mergeCell ref="J10:J11"/>
    <mergeCell ref="K10:K11"/>
    <mergeCell ref="L10:L11"/>
    <mergeCell ref="I8:S8"/>
  </mergeCells>
  <printOptions horizontalCentered="1"/>
  <pageMargins left="0.31496062992125984" right="0.31496062992125984" top="0.35433070866141736" bottom="0.35433070866141736"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F0"/>
  </sheetPr>
  <dimension ref="A1:XFD30"/>
  <sheetViews>
    <sheetView rightToLeft="1" view="pageBreakPreview" topLeftCell="A13" zoomScaleSheetLayoutView="100" workbookViewId="0">
      <selection activeCell="W6" sqref="W6:AM6"/>
    </sheetView>
  </sheetViews>
  <sheetFormatPr defaultColWidth="4.875" defaultRowHeight="18"/>
  <cols>
    <col min="1" max="1" width="5.5" style="50" customWidth="1"/>
    <col min="2" max="2" width="3.5" style="11" customWidth="1"/>
    <col min="3" max="3" width="11.5" style="11" customWidth="1"/>
    <col min="4" max="4" width="1.5" style="11" customWidth="1"/>
    <col min="5" max="5" width="8.375" style="17" customWidth="1"/>
    <col min="6" max="6" width="0.625" style="17" customWidth="1"/>
    <col min="7" max="7" width="9.375" style="17" customWidth="1"/>
    <col min="8" max="8" width="0.625" style="17" customWidth="1"/>
    <col min="9" max="9" width="13" style="17" customWidth="1"/>
    <col min="10" max="10" width="1.375" style="17" customWidth="1"/>
    <col min="11" max="11" width="13.125" style="17" customWidth="1"/>
    <col min="12" max="12" width="1.875" style="17" customWidth="1"/>
    <col min="13" max="13" width="4.125" style="47" hidden="1" customWidth="1"/>
    <col min="14" max="14" width="1" style="47" hidden="1" customWidth="1"/>
    <col min="15" max="15" width="11.5" style="17" customWidth="1"/>
    <col min="16" max="16" width="1" style="17" hidden="1" customWidth="1"/>
    <col min="17" max="17" width="1" style="17" customWidth="1"/>
    <col min="18" max="18" width="11.625" style="17" customWidth="1"/>
    <col min="19" max="19" width="10.375" style="17" bestFit="1" customWidth="1"/>
    <col min="20" max="22" width="9" style="17" customWidth="1"/>
    <col min="23" max="23" width="10.375" style="17" bestFit="1" customWidth="1"/>
    <col min="24" max="252" width="9" style="17" customWidth="1"/>
    <col min="253" max="253" width="3.625" style="17" customWidth="1"/>
    <col min="254" max="16384" width="4.875" style="17"/>
  </cols>
  <sheetData>
    <row r="1" spans="1:16384" s="25" customFormat="1" ht="21">
      <c r="A1" s="1304" t="str">
        <f>'سر برگ صفحات'!A1</f>
        <v>شرکت نمونه (سهامی خاص)</v>
      </c>
      <c r="B1" s="1304"/>
      <c r="C1" s="1304"/>
      <c r="D1" s="1304"/>
      <c r="E1" s="1304"/>
      <c r="F1" s="1304"/>
      <c r="G1" s="1304"/>
      <c r="H1" s="1304"/>
      <c r="I1" s="1304"/>
      <c r="J1" s="1304"/>
      <c r="K1" s="1304"/>
      <c r="L1" s="1304"/>
      <c r="M1" s="1304"/>
      <c r="N1" s="1304"/>
      <c r="O1" s="1304"/>
      <c r="P1" s="1304"/>
      <c r="Q1" s="1304"/>
      <c r="R1" s="1304"/>
    </row>
    <row r="2" spans="1:16384" s="25" customFormat="1" ht="21" hidden="1">
      <c r="A2" s="1339" t="str">
        <f>'سر برگ صفحات'!A2</f>
        <v>صورتهای مالی تلفیق گروه و شرکت</v>
      </c>
      <c r="B2" s="1339"/>
      <c r="C2" s="1339"/>
      <c r="D2" s="1339"/>
      <c r="E2" s="1339"/>
      <c r="F2" s="1339"/>
      <c r="G2" s="1339"/>
      <c r="H2" s="1339"/>
      <c r="I2" s="1339"/>
      <c r="J2" s="1339"/>
      <c r="K2" s="1339"/>
      <c r="L2" s="1339"/>
      <c r="M2" s="1339"/>
      <c r="N2" s="1339"/>
      <c r="O2" s="1339"/>
      <c r="P2" s="1339"/>
      <c r="Q2" s="1339"/>
      <c r="R2" s="1339"/>
    </row>
    <row r="3" spans="1:16384" s="25" customFormat="1" ht="21">
      <c r="A3" s="1339" t="str">
        <f>'سر برگ صفحات'!A15</f>
        <v>يادداشتهاي توضيحي صورت هاي مالي</v>
      </c>
      <c r="B3" s="1339"/>
      <c r="C3" s="1339"/>
      <c r="D3" s="1339"/>
      <c r="E3" s="1339"/>
      <c r="F3" s="1339"/>
      <c r="G3" s="1339"/>
      <c r="H3" s="1339"/>
      <c r="I3" s="1339"/>
      <c r="J3" s="1339"/>
      <c r="K3" s="1339"/>
      <c r="L3" s="1339"/>
      <c r="M3" s="1339"/>
      <c r="N3" s="1339"/>
      <c r="O3" s="1339"/>
      <c r="P3" s="1339"/>
      <c r="Q3" s="1339"/>
      <c r="R3" s="1339"/>
    </row>
    <row r="4" spans="1:16384" s="25" customFormat="1" ht="21">
      <c r="A4" s="1339" t="str">
        <f>'سر برگ صفحات'!A18</f>
        <v xml:space="preserve"> دوره مالی منتهی به 29 اسفند 1400</v>
      </c>
      <c r="B4" s="1339"/>
      <c r="C4" s="1339"/>
      <c r="D4" s="1339"/>
      <c r="E4" s="1339"/>
      <c r="F4" s="1339"/>
      <c r="G4" s="1339"/>
      <c r="H4" s="1339"/>
      <c r="I4" s="1339"/>
      <c r="J4" s="1339"/>
      <c r="K4" s="1339"/>
      <c r="L4" s="1339"/>
      <c r="M4" s="1339"/>
      <c r="N4" s="1339"/>
      <c r="O4" s="1339"/>
      <c r="P4" s="1339"/>
      <c r="Q4" s="1339"/>
      <c r="R4" s="1339"/>
    </row>
    <row r="5" spans="1:16384" s="11" customFormat="1" ht="18.75" customHeight="1">
      <c r="A5" s="34" t="s">
        <v>61</v>
      </c>
      <c r="B5" s="40" t="s">
        <v>464</v>
      </c>
      <c r="C5" s="40"/>
      <c r="D5" s="957"/>
      <c r="E5" s="957"/>
      <c r="F5" s="957"/>
      <c r="G5" s="957"/>
      <c r="H5" s="957"/>
      <c r="I5" s="957"/>
      <c r="J5" s="957"/>
      <c r="K5" s="957"/>
      <c r="L5" s="957"/>
      <c r="M5" s="957"/>
      <c r="N5" s="957"/>
      <c r="O5" s="957"/>
      <c r="P5" s="957"/>
      <c r="Q5" s="957"/>
      <c r="R5" s="957"/>
    </row>
    <row r="6" spans="1:16384" s="35" customFormat="1" ht="29.25" customHeight="1" thickBot="1">
      <c r="A6" s="172"/>
      <c r="B6" s="207"/>
      <c r="C6" s="939"/>
      <c r="D6" s="939"/>
      <c r="E6" s="939"/>
      <c r="F6" s="940"/>
      <c r="G6" s="688" t="s">
        <v>317</v>
      </c>
      <c r="H6" s="940"/>
      <c r="I6" s="925" t="str">
        <f>'سر برگ صفحات'!A16</f>
        <v>1400/12/29</v>
      </c>
      <c r="J6" s="940"/>
      <c r="K6" s="909" t="str">
        <f>'سر برگ صفحات'!A17</f>
        <v xml:space="preserve"> 1399/12/30</v>
      </c>
      <c r="L6" s="940"/>
      <c r="M6" s="941"/>
      <c r="N6" s="941"/>
      <c r="O6" s="940"/>
      <c r="P6" s="940"/>
      <c r="Q6" s="940"/>
      <c r="R6" s="940"/>
      <c r="W6" s="1364"/>
      <c r="X6" s="1364"/>
      <c r="Y6" s="1364"/>
      <c r="Z6" s="1364"/>
      <c r="AA6" s="1364"/>
      <c r="AB6" s="1364"/>
      <c r="AC6" s="1364"/>
      <c r="AD6" s="1364"/>
      <c r="AE6" s="1364"/>
      <c r="AF6" s="1364"/>
      <c r="AG6" s="1364"/>
      <c r="AH6" s="1364"/>
      <c r="AI6" s="1364"/>
      <c r="AJ6" s="1364"/>
      <c r="AK6" s="1364"/>
      <c r="AL6" s="1364"/>
      <c r="AM6" s="1364"/>
    </row>
    <row r="7" spans="1:16384" s="35" customFormat="1" ht="29.25" customHeight="1">
      <c r="A7" s="172"/>
      <c r="B7" s="207"/>
      <c r="C7" s="939"/>
      <c r="D7" s="939"/>
      <c r="E7" s="939"/>
      <c r="F7" s="940"/>
      <c r="G7" s="939"/>
      <c r="H7" s="940"/>
      <c r="I7" s="798" t="s">
        <v>302</v>
      </c>
      <c r="J7" s="940"/>
      <c r="K7" s="798" t="s">
        <v>302</v>
      </c>
      <c r="L7" s="940"/>
      <c r="M7" s="941"/>
      <c r="N7" s="941"/>
      <c r="O7" s="940"/>
      <c r="P7" s="940"/>
      <c r="Q7" s="940"/>
      <c r="R7" s="940"/>
    </row>
    <row r="8" spans="1:16384" s="35" customFormat="1" ht="29.25" customHeight="1">
      <c r="A8" s="172"/>
      <c r="B8" s="207"/>
      <c r="C8" s="309" t="s">
        <v>27</v>
      </c>
      <c r="D8" s="939"/>
      <c r="E8" s="939"/>
      <c r="F8" s="940"/>
      <c r="G8" s="620" t="s">
        <v>382</v>
      </c>
      <c r="H8" s="940"/>
      <c r="I8" s="400">
        <v>0</v>
      </c>
      <c r="J8" s="940"/>
      <c r="K8" s="620">
        <v>422</v>
      </c>
      <c r="L8" s="940"/>
      <c r="M8" s="941"/>
      <c r="N8" s="941"/>
      <c r="O8" s="940"/>
      <c r="P8" s="940"/>
      <c r="Q8" s="940"/>
      <c r="R8" s="940"/>
    </row>
    <row r="9" spans="1:16384" s="17" customFormat="1" ht="27.75" customHeight="1" thickBot="1">
      <c r="A9" s="291"/>
      <c r="B9" s="291"/>
      <c r="C9" s="309" t="s">
        <v>10</v>
      </c>
      <c r="D9" s="957"/>
      <c r="E9" s="957"/>
      <c r="F9" s="957"/>
      <c r="G9" s="957"/>
      <c r="H9" s="957"/>
      <c r="I9" s="400">
        <v>0</v>
      </c>
      <c r="J9" s="957"/>
      <c r="K9" s="279">
        <v>1000</v>
      </c>
      <c r="L9" s="957"/>
      <c r="M9" s="957"/>
      <c r="N9" s="957"/>
      <c r="O9" s="957"/>
      <c r="P9" s="957"/>
      <c r="Q9" s="957"/>
      <c r="R9" s="957"/>
    </row>
    <row r="10" spans="1:16384" s="17" customFormat="1" ht="24.75" customHeight="1" thickBot="1">
      <c r="A10" s="958"/>
      <c r="B10" s="958"/>
      <c r="C10" s="959"/>
      <c r="D10" s="959"/>
      <c r="E10" s="959"/>
      <c r="F10" s="959"/>
      <c r="G10" s="959"/>
      <c r="H10" s="959"/>
      <c r="I10" s="681">
        <f>SUM(I8:I9)</f>
        <v>0</v>
      </c>
      <c r="K10" s="281">
        <v>1422</v>
      </c>
      <c r="L10" s="959"/>
      <c r="M10" s="959"/>
      <c r="N10" s="959"/>
      <c r="O10" s="959"/>
      <c r="P10" s="959"/>
      <c r="Q10" s="959"/>
      <c r="R10" s="959"/>
    </row>
    <row r="11" spans="1:16384" s="17" customFormat="1" ht="24" customHeight="1" thickTop="1">
      <c r="A11" s="958"/>
      <c r="B11" s="958"/>
      <c r="C11" s="959"/>
      <c r="D11" s="959"/>
      <c r="E11" s="959"/>
      <c r="F11" s="959"/>
      <c r="G11" s="959"/>
      <c r="H11" s="959"/>
      <c r="I11" s="791"/>
      <c r="K11" s="279"/>
      <c r="L11" s="959"/>
      <c r="M11" s="959"/>
      <c r="N11" s="959"/>
      <c r="O11" s="959"/>
      <c r="P11" s="959"/>
      <c r="Q11" s="959"/>
      <c r="R11" s="959"/>
    </row>
    <row r="12" spans="1:16384" s="1027" customFormat="1" ht="60.75" customHeight="1">
      <c r="A12" s="1022" t="s">
        <v>358</v>
      </c>
      <c r="B12" s="1364" t="s">
        <v>844</v>
      </c>
      <c r="C12" s="1364"/>
      <c r="D12" s="1364"/>
      <c r="E12" s="1364"/>
      <c r="F12" s="1364"/>
      <c r="G12" s="1364"/>
      <c r="H12" s="1364"/>
      <c r="I12" s="1364"/>
      <c r="J12" s="1364"/>
      <c r="K12" s="1364"/>
      <c r="L12" s="1364"/>
      <c r="M12" s="1364"/>
      <c r="N12" s="1364"/>
      <c r="O12" s="1364"/>
      <c r="P12" s="1364"/>
      <c r="Q12" s="1364"/>
      <c r="R12" s="1364"/>
      <c r="S12" s="1025"/>
      <c r="T12" s="1026"/>
      <c r="U12" s="1025"/>
      <c r="V12" s="1026"/>
      <c r="W12" s="1025"/>
      <c r="X12" s="1026"/>
      <c r="Y12" s="1025"/>
      <c r="Z12" s="1026"/>
      <c r="AA12" s="1025"/>
      <c r="AB12" s="1026"/>
      <c r="AC12" s="1025"/>
      <c r="AD12" s="1026"/>
      <c r="AE12" s="1025"/>
      <c r="AF12" s="1026"/>
      <c r="AG12" s="1025"/>
      <c r="AH12" s="1026"/>
      <c r="AI12" s="1025"/>
      <c r="AJ12" s="1026"/>
      <c r="AK12" s="1025"/>
      <c r="AL12" s="1026"/>
      <c r="AM12" s="1025"/>
      <c r="AN12" s="1026"/>
      <c r="AO12" s="1025"/>
      <c r="AP12" s="1026"/>
      <c r="AQ12" s="1025"/>
      <c r="AR12" s="1026"/>
      <c r="AS12" s="1025"/>
      <c r="AT12" s="1026"/>
      <c r="AU12" s="1025"/>
      <c r="AV12" s="1026"/>
      <c r="AW12" s="1025"/>
      <c r="AX12" s="1026"/>
      <c r="AY12" s="1025"/>
      <c r="AZ12" s="1026"/>
      <c r="BA12" s="1025"/>
      <c r="BB12" s="1026"/>
      <c r="BC12" s="1025"/>
      <c r="BD12" s="1026"/>
      <c r="BE12" s="1025"/>
      <c r="BF12" s="1026"/>
      <c r="BG12" s="1025"/>
      <c r="BH12" s="1026"/>
      <c r="BI12" s="1025"/>
      <c r="BJ12" s="1026"/>
      <c r="BK12" s="1025"/>
      <c r="BL12" s="1026"/>
      <c r="BM12" s="1025"/>
      <c r="BN12" s="1026"/>
      <c r="BO12" s="1025"/>
      <c r="BP12" s="1026"/>
      <c r="BQ12" s="1025"/>
      <c r="BR12" s="1026"/>
      <c r="BS12" s="1025"/>
      <c r="BT12" s="1026"/>
      <c r="BU12" s="1025"/>
      <c r="BV12" s="1026"/>
      <c r="BW12" s="1025"/>
      <c r="BX12" s="1026"/>
      <c r="BY12" s="1025"/>
      <c r="BZ12" s="1026"/>
      <c r="CA12" s="1025"/>
      <c r="CB12" s="1026"/>
      <c r="CC12" s="1025"/>
      <c r="CD12" s="1026"/>
      <c r="CE12" s="1025"/>
      <c r="CF12" s="1026"/>
      <c r="CG12" s="1025"/>
      <c r="CH12" s="1026"/>
      <c r="CI12" s="1025"/>
      <c r="CJ12" s="1026"/>
      <c r="CK12" s="1025"/>
      <c r="CL12" s="1026"/>
      <c r="CM12" s="1025"/>
      <c r="CN12" s="1026"/>
      <c r="CO12" s="1025"/>
      <c r="CP12" s="1026"/>
      <c r="CQ12" s="1025"/>
      <c r="CR12" s="1026"/>
      <c r="CS12" s="1025"/>
      <c r="CT12" s="1026"/>
      <c r="CU12" s="1025"/>
      <c r="CV12" s="1026"/>
      <c r="CW12" s="1025"/>
      <c r="CX12" s="1026"/>
      <c r="CY12" s="1025"/>
      <c r="CZ12" s="1026"/>
      <c r="DA12" s="1025"/>
      <c r="DB12" s="1026"/>
      <c r="DC12" s="1025"/>
      <c r="DD12" s="1026"/>
      <c r="DE12" s="1025"/>
      <c r="DF12" s="1026"/>
      <c r="DG12" s="1025"/>
      <c r="DH12" s="1026"/>
      <c r="DI12" s="1025"/>
      <c r="DJ12" s="1026"/>
      <c r="DK12" s="1025"/>
      <c r="DL12" s="1026"/>
      <c r="DM12" s="1025"/>
      <c r="DN12" s="1026"/>
      <c r="DO12" s="1025"/>
      <c r="DP12" s="1026"/>
      <c r="DQ12" s="1025"/>
      <c r="DR12" s="1026"/>
      <c r="DS12" s="1025"/>
      <c r="DT12" s="1026"/>
      <c r="DU12" s="1025"/>
      <c r="DV12" s="1026"/>
      <c r="DW12" s="1025"/>
      <c r="DX12" s="1026"/>
      <c r="DY12" s="1025"/>
      <c r="DZ12" s="1026"/>
      <c r="EA12" s="1025"/>
      <c r="EB12" s="1026"/>
      <c r="EC12" s="1025"/>
      <c r="ED12" s="1026"/>
      <c r="EE12" s="1025"/>
      <c r="EF12" s="1026"/>
      <c r="EG12" s="1025"/>
      <c r="EH12" s="1026"/>
      <c r="EI12" s="1025"/>
      <c r="EJ12" s="1026"/>
      <c r="EK12" s="1025"/>
      <c r="EL12" s="1026"/>
      <c r="EM12" s="1025"/>
      <c r="EN12" s="1026"/>
      <c r="EO12" s="1025"/>
      <c r="EP12" s="1026"/>
      <c r="EQ12" s="1025"/>
      <c r="ER12" s="1026"/>
      <c r="ES12" s="1025"/>
      <c r="ET12" s="1026"/>
      <c r="EU12" s="1025"/>
      <c r="EV12" s="1026"/>
      <c r="EW12" s="1025"/>
      <c r="EX12" s="1026"/>
      <c r="EY12" s="1025"/>
      <c r="EZ12" s="1026"/>
      <c r="FA12" s="1025"/>
      <c r="FB12" s="1026"/>
      <c r="FC12" s="1025"/>
      <c r="FD12" s="1026"/>
      <c r="FE12" s="1025"/>
      <c r="FF12" s="1026"/>
      <c r="FG12" s="1025"/>
      <c r="FH12" s="1026"/>
      <c r="FI12" s="1025"/>
      <c r="FJ12" s="1026"/>
      <c r="FK12" s="1025"/>
      <c r="FL12" s="1026"/>
      <c r="FM12" s="1025"/>
      <c r="FN12" s="1026"/>
      <c r="FO12" s="1025"/>
      <c r="FP12" s="1026"/>
      <c r="FQ12" s="1025"/>
      <c r="FR12" s="1026"/>
      <c r="FS12" s="1025"/>
      <c r="FT12" s="1026"/>
      <c r="FU12" s="1025"/>
      <c r="FV12" s="1026"/>
      <c r="FW12" s="1025"/>
      <c r="FX12" s="1026"/>
      <c r="FY12" s="1025"/>
      <c r="FZ12" s="1026"/>
      <c r="GA12" s="1025"/>
      <c r="GB12" s="1026"/>
      <c r="GC12" s="1025"/>
      <c r="GD12" s="1026"/>
      <c r="GE12" s="1025"/>
      <c r="GF12" s="1026"/>
      <c r="GG12" s="1025"/>
      <c r="GH12" s="1026"/>
      <c r="GI12" s="1025"/>
      <c r="GJ12" s="1026"/>
      <c r="GK12" s="1025"/>
      <c r="GL12" s="1026"/>
      <c r="GM12" s="1025"/>
      <c r="GN12" s="1026"/>
      <c r="GO12" s="1025"/>
      <c r="GP12" s="1026"/>
      <c r="GQ12" s="1025"/>
      <c r="GR12" s="1026"/>
      <c r="GS12" s="1025"/>
      <c r="GT12" s="1026"/>
      <c r="GU12" s="1025"/>
      <c r="GV12" s="1026"/>
      <c r="GW12" s="1025"/>
      <c r="GX12" s="1026"/>
      <c r="GY12" s="1025"/>
      <c r="GZ12" s="1026"/>
      <c r="HA12" s="1025"/>
      <c r="HB12" s="1026"/>
      <c r="HC12" s="1025"/>
      <c r="HD12" s="1026"/>
      <c r="HE12" s="1025"/>
      <c r="HF12" s="1026"/>
      <c r="HG12" s="1025"/>
      <c r="HH12" s="1026"/>
      <c r="HI12" s="1025"/>
      <c r="HJ12" s="1026"/>
      <c r="HK12" s="1025"/>
      <c r="HL12" s="1026"/>
      <c r="HM12" s="1025"/>
      <c r="HN12" s="1026"/>
      <c r="HO12" s="1025"/>
      <c r="HP12" s="1026"/>
      <c r="HQ12" s="1025"/>
      <c r="HR12" s="1026"/>
      <c r="HS12" s="1025"/>
      <c r="HT12" s="1026"/>
      <c r="HU12" s="1025"/>
      <c r="HV12" s="1026"/>
      <c r="HW12" s="1025"/>
      <c r="HX12" s="1026"/>
      <c r="HY12" s="1025"/>
      <c r="HZ12" s="1026"/>
      <c r="IA12" s="1025"/>
      <c r="IB12" s="1026"/>
      <c r="IC12" s="1025"/>
      <c r="ID12" s="1026"/>
      <c r="IE12" s="1025"/>
      <c r="IF12" s="1026"/>
      <c r="IG12" s="1025"/>
      <c r="IH12" s="1026"/>
      <c r="II12" s="1025"/>
      <c r="IJ12" s="1026"/>
      <c r="IK12" s="1025"/>
      <c r="IL12" s="1026"/>
      <c r="IM12" s="1025"/>
      <c r="IN12" s="1026"/>
      <c r="IO12" s="1025"/>
      <c r="IP12" s="1026"/>
      <c r="IQ12" s="1025"/>
      <c r="IR12" s="1026"/>
      <c r="IS12" s="1025"/>
      <c r="IT12" s="1026"/>
      <c r="IU12" s="1025"/>
      <c r="IV12" s="1026"/>
      <c r="IW12" s="1025"/>
      <c r="IX12" s="1026"/>
      <c r="IY12" s="1025"/>
      <c r="IZ12" s="1026"/>
      <c r="JA12" s="1025"/>
      <c r="JB12" s="1026"/>
      <c r="JC12" s="1025"/>
      <c r="JD12" s="1026"/>
      <c r="JE12" s="1025"/>
      <c r="JF12" s="1026"/>
      <c r="JG12" s="1025"/>
      <c r="JH12" s="1026"/>
      <c r="JI12" s="1025"/>
      <c r="JJ12" s="1026"/>
      <c r="JK12" s="1025"/>
      <c r="JL12" s="1026"/>
      <c r="JM12" s="1025"/>
      <c r="JN12" s="1026"/>
      <c r="JO12" s="1025"/>
      <c r="JP12" s="1026"/>
      <c r="JQ12" s="1025"/>
      <c r="JR12" s="1026"/>
      <c r="JS12" s="1025"/>
      <c r="JT12" s="1026"/>
      <c r="JU12" s="1025"/>
      <c r="JV12" s="1026"/>
      <c r="JW12" s="1025"/>
      <c r="JX12" s="1026"/>
      <c r="JY12" s="1025"/>
      <c r="JZ12" s="1026"/>
      <c r="KA12" s="1025"/>
      <c r="KB12" s="1026"/>
      <c r="KC12" s="1025"/>
      <c r="KD12" s="1026"/>
      <c r="KE12" s="1025"/>
      <c r="KF12" s="1026"/>
      <c r="KG12" s="1025"/>
      <c r="KH12" s="1026"/>
      <c r="KI12" s="1025"/>
      <c r="KJ12" s="1026"/>
      <c r="KK12" s="1025"/>
      <c r="KL12" s="1026"/>
      <c r="KM12" s="1025"/>
      <c r="KN12" s="1026"/>
      <c r="KO12" s="1025"/>
      <c r="KP12" s="1026"/>
      <c r="KQ12" s="1025"/>
      <c r="KR12" s="1026"/>
      <c r="KS12" s="1025"/>
      <c r="KT12" s="1026"/>
      <c r="KU12" s="1025"/>
      <c r="KV12" s="1026"/>
      <c r="KW12" s="1025"/>
      <c r="KX12" s="1026"/>
      <c r="KY12" s="1025"/>
      <c r="KZ12" s="1026"/>
      <c r="LA12" s="1025"/>
      <c r="LB12" s="1026"/>
      <c r="LC12" s="1025"/>
      <c r="LD12" s="1026"/>
      <c r="LE12" s="1025"/>
      <c r="LF12" s="1026"/>
      <c r="LG12" s="1025"/>
      <c r="LH12" s="1026"/>
      <c r="LI12" s="1025"/>
      <c r="LJ12" s="1026"/>
      <c r="LK12" s="1025"/>
      <c r="LL12" s="1026"/>
      <c r="LM12" s="1025"/>
      <c r="LN12" s="1026"/>
      <c r="LO12" s="1025"/>
      <c r="LP12" s="1026"/>
      <c r="LQ12" s="1025"/>
      <c r="LR12" s="1026"/>
      <c r="LS12" s="1025"/>
      <c r="LT12" s="1026"/>
      <c r="LU12" s="1025"/>
      <c r="LV12" s="1026"/>
      <c r="LW12" s="1025"/>
      <c r="LX12" s="1026"/>
      <c r="LY12" s="1025"/>
      <c r="LZ12" s="1026"/>
      <c r="MA12" s="1025"/>
      <c r="MB12" s="1026"/>
      <c r="MC12" s="1025"/>
      <c r="MD12" s="1026"/>
      <c r="ME12" s="1025"/>
      <c r="MF12" s="1026"/>
      <c r="MG12" s="1025"/>
      <c r="MH12" s="1026"/>
      <c r="MI12" s="1025"/>
      <c r="MJ12" s="1026"/>
      <c r="MK12" s="1025"/>
      <c r="ML12" s="1026"/>
      <c r="MM12" s="1025"/>
      <c r="MN12" s="1026"/>
      <c r="MO12" s="1025"/>
      <c r="MP12" s="1026"/>
      <c r="MQ12" s="1025"/>
      <c r="MR12" s="1026"/>
      <c r="MS12" s="1025"/>
      <c r="MT12" s="1026"/>
      <c r="MU12" s="1025"/>
      <c r="MV12" s="1026"/>
      <c r="MW12" s="1025"/>
      <c r="MX12" s="1026"/>
      <c r="MY12" s="1025"/>
      <c r="MZ12" s="1026"/>
      <c r="NA12" s="1025"/>
      <c r="NB12" s="1026"/>
      <c r="NC12" s="1025"/>
      <c r="ND12" s="1026"/>
      <c r="NE12" s="1025"/>
      <c r="NF12" s="1026"/>
      <c r="NG12" s="1025"/>
      <c r="NH12" s="1026"/>
      <c r="NI12" s="1025"/>
      <c r="NJ12" s="1026"/>
      <c r="NK12" s="1025"/>
      <c r="NL12" s="1026"/>
      <c r="NM12" s="1025"/>
      <c r="NN12" s="1026"/>
      <c r="NO12" s="1025"/>
      <c r="NP12" s="1026"/>
      <c r="NQ12" s="1025"/>
      <c r="NR12" s="1026"/>
      <c r="NS12" s="1025"/>
      <c r="NT12" s="1026"/>
      <c r="NU12" s="1025"/>
      <c r="NV12" s="1026"/>
      <c r="NW12" s="1025"/>
      <c r="NX12" s="1026"/>
      <c r="NY12" s="1025"/>
      <c r="NZ12" s="1026"/>
      <c r="OA12" s="1025"/>
      <c r="OB12" s="1026"/>
      <c r="OC12" s="1025"/>
      <c r="OD12" s="1026"/>
      <c r="OE12" s="1025"/>
      <c r="OF12" s="1026"/>
      <c r="OG12" s="1025"/>
      <c r="OH12" s="1026"/>
      <c r="OI12" s="1025"/>
      <c r="OJ12" s="1026"/>
      <c r="OK12" s="1025"/>
      <c r="OL12" s="1026"/>
      <c r="OM12" s="1025"/>
      <c r="ON12" s="1026"/>
      <c r="OO12" s="1025"/>
      <c r="OP12" s="1026"/>
      <c r="OQ12" s="1025"/>
      <c r="OR12" s="1026"/>
      <c r="OS12" s="1025"/>
      <c r="OT12" s="1026"/>
      <c r="OU12" s="1025"/>
      <c r="OV12" s="1026"/>
      <c r="OW12" s="1025"/>
      <c r="OX12" s="1026"/>
      <c r="OY12" s="1025"/>
      <c r="OZ12" s="1026"/>
      <c r="PA12" s="1025"/>
      <c r="PB12" s="1026"/>
      <c r="PC12" s="1025"/>
      <c r="PD12" s="1026"/>
      <c r="PE12" s="1025"/>
      <c r="PF12" s="1026"/>
      <c r="PG12" s="1025"/>
      <c r="PH12" s="1026"/>
      <c r="PI12" s="1025"/>
      <c r="PJ12" s="1026"/>
      <c r="PK12" s="1025"/>
      <c r="PL12" s="1026"/>
      <c r="PM12" s="1025"/>
      <c r="PN12" s="1026"/>
      <c r="PO12" s="1025"/>
      <c r="PP12" s="1026"/>
      <c r="PQ12" s="1025"/>
      <c r="PR12" s="1026"/>
      <c r="PS12" s="1025"/>
      <c r="PT12" s="1026"/>
      <c r="PU12" s="1025"/>
      <c r="PV12" s="1026"/>
      <c r="PW12" s="1025"/>
      <c r="PX12" s="1026"/>
      <c r="PY12" s="1025"/>
      <c r="PZ12" s="1026"/>
      <c r="QA12" s="1025"/>
      <c r="QB12" s="1026"/>
      <c r="QC12" s="1025"/>
      <c r="QD12" s="1026"/>
      <c r="QE12" s="1025"/>
      <c r="QF12" s="1026"/>
      <c r="QG12" s="1025"/>
      <c r="QH12" s="1026"/>
      <c r="QI12" s="1025"/>
      <c r="QJ12" s="1026"/>
      <c r="QK12" s="1025"/>
      <c r="QL12" s="1026"/>
      <c r="QM12" s="1025"/>
      <c r="QN12" s="1026"/>
      <c r="QO12" s="1025"/>
      <c r="QP12" s="1026"/>
      <c r="QQ12" s="1025"/>
      <c r="QR12" s="1026"/>
      <c r="QS12" s="1025"/>
      <c r="QT12" s="1026"/>
      <c r="QU12" s="1025"/>
      <c r="QV12" s="1026"/>
      <c r="QW12" s="1025"/>
      <c r="QX12" s="1026"/>
      <c r="QY12" s="1025"/>
      <c r="QZ12" s="1026"/>
      <c r="RA12" s="1025"/>
      <c r="RB12" s="1026"/>
      <c r="RC12" s="1025"/>
      <c r="RD12" s="1026"/>
      <c r="RE12" s="1025"/>
      <c r="RF12" s="1026"/>
      <c r="RG12" s="1025"/>
      <c r="RH12" s="1026"/>
      <c r="RI12" s="1025"/>
      <c r="RJ12" s="1026"/>
      <c r="RK12" s="1025"/>
      <c r="RL12" s="1026"/>
      <c r="RM12" s="1025"/>
      <c r="RN12" s="1026"/>
      <c r="RO12" s="1025"/>
      <c r="RP12" s="1026"/>
      <c r="RQ12" s="1025"/>
      <c r="RR12" s="1026"/>
      <c r="RS12" s="1025"/>
      <c r="RT12" s="1026"/>
      <c r="RU12" s="1025"/>
      <c r="RV12" s="1026"/>
      <c r="RW12" s="1025"/>
      <c r="RX12" s="1026"/>
      <c r="RY12" s="1025"/>
      <c r="RZ12" s="1026"/>
      <c r="SA12" s="1025"/>
      <c r="SB12" s="1026"/>
      <c r="SC12" s="1025"/>
      <c r="SD12" s="1026"/>
      <c r="SE12" s="1025"/>
      <c r="SF12" s="1026"/>
      <c r="SG12" s="1025"/>
      <c r="SH12" s="1026"/>
      <c r="SI12" s="1025"/>
      <c r="SJ12" s="1026"/>
      <c r="SK12" s="1025"/>
      <c r="SL12" s="1026"/>
      <c r="SM12" s="1025"/>
      <c r="SN12" s="1026"/>
      <c r="SO12" s="1025"/>
      <c r="SP12" s="1026"/>
      <c r="SQ12" s="1025"/>
      <c r="SR12" s="1026"/>
      <c r="SS12" s="1025"/>
      <c r="ST12" s="1026"/>
      <c r="SU12" s="1025"/>
      <c r="SV12" s="1026"/>
      <c r="SW12" s="1025"/>
      <c r="SX12" s="1026"/>
      <c r="SY12" s="1025"/>
      <c r="SZ12" s="1026"/>
      <c r="TA12" s="1025"/>
      <c r="TB12" s="1026"/>
      <c r="TC12" s="1025"/>
      <c r="TD12" s="1026"/>
      <c r="TE12" s="1025"/>
      <c r="TF12" s="1026"/>
      <c r="TG12" s="1025"/>
      <c r="TH12" s="1026"/>
      <c r="TI12" s="1025"/>
      <c r="TJ12" s="1026"/>
      <c r="TK12" s="1025"/>
      <c r="TL12" s="1026"/>
      <c r="TM12" s="1025"/>
      <c r="TN12" s="1026"/>
      <c r="TO12" s="1025"/>
      <c r="TP12" s="1026"/>
      <c r="TQ12" s="1025"/>
      <c r="TR12" s="1026"/>
      <c r="TS12" s="1025"/>
      <c r="TT12" s="1026"/>
      <c r="TU12" s="1025"/>
      <c r="TV12" s="1026"/>
      <c r="TW12" s="1025"/>
      <c r="TX12" s="1026"/>
      <c r="TY12" s="1025"/>
      <c r="TZ12" s="1026"/>
      <c r="UA12" s="1025"/>
      <c r="UB12" s="1026"/>
      <c r="UC12" s="1025"/>
      <c r="UD12" s="1026"/>
      <c r="UE12" s="1025"/>
      <c r="UF12" s="1026"/>
      <c r="UG12" s="1025"/>
      <c r="UH12" s="1026"/>
      <c r="UI12" s="1025"/>
      <c r="UJ12" s="1026"/>
      <c r="UK12" s="1025"/>
      <c r="UL12" s="1026"/>
      <c r="UM12" s="1025"/>
      <c r="UN12" s="1026"/>
      <c r="UO12" s="1025"/>
      <c r="UP12" s="1026"/>
      <c r="UQ12" s="1025"/>
      <c r="UR12" s="1026"/>
      <c r="US12" s="1025"/>
      <c r="UT12" s="1026"/>
      <c r="UU12" s="1025"/>
      <c r="UV12" s="1026"/>
      <c r="UW12" s="1025"/>
      <c r="UX12" s="1026"/>
      <c r="UY12" s="1025"/>
      <c r="UZ12" s="1026"/>
      <c r="VA12" s="1025"/>
      <c r="VB12" s="1026"/>
      <c r="VC12" s="1025"/>
      <c r="VD12" s="1026"/>
      <c r="VE12" s="1025"/>
      <c r="VF12" s="1026"/>
      <c r="VG12" s="1025"/>
      <c r="VH12" s="1026"/>
      <c r="VI12" s="1025"/>
      <c r="VJ12" s="1026"/>
      <c r="VK12" s="1025"/>
      <c r="VL12" s="1026"/>
      <c r="VM12" s="1025"/>
      <c r="VN12" s="1026"/>
      <c r="VO12" s="1025"/>
      <c r="VP12" s="1026"/>
      <c r="VQ12" s="1025"/>
      <c r="VR12" s="1026"/>
      <c r="VS12" s="1025"/>
      <c r="VT12" s="1026"/>
      <c r="VU12" s="1025"/>
      <c r="VV12" s="1026"/>
      <c r="VW12" s="1025"/>
      <c r="VX12" s="1026"/>
      <c r="VY12" s="1025"/>
      <c r="VZ12" s="1026"/>
      <c r="WA12" s="1025"/>
      <c r="WB12" s="1026"/>
      <c r="WC12" s="1025"/>
      <c r="WD12" s="1026"/>
      <c r="WE12" s="1025"/>
      <c r="WF12" s="1026"/>
      <c r="WG12" s="1025"/>
      <c r="WH12" s="1026"/>
      <c r="WI12" s="1025"/>
      <c r="WJ12" s="1026"/>
      <c r="WK12" s="1025"/>
      <c r="WL12" s="1026"/>
      <c r="WM12" s="1025"/>
      <c r="WN12" s="1026"/>
      <c r="WO12" s="1025"/>
      <c r="WP12" s="1026"/>
      <c r="WQ12" s="1025"/>
      <c r="WR12" s="1026"/>
      <c r="WS12" s="1025"/>
      <c r="WT12" s="1026"/>
      <c r="WU12" s="1025"/>
      <c r="WV12" s="1026"/>
      <c r="WW12" s="1025"/>
      <c r="WX12" s="1026"/>
      <c r="WY12" s="1025"/>
      <c r="WZ12" s="1026"/>
      <c r="XA12" s="1025"/>
      <c r="XB12" s="1026"/>
      <c r="XC12" s="1025"/>
      <c r="XD12" s="1026"/>
      <c r="XE12" s="1025"/>
      <c r="XF12" s="1026"/>
      <c r="XG12" s="1025"/>
      <c r="XH12" s="1026"/>
      <c r="XI12" s="1025"/>
      <c r="XJ12" s="1026"/>
      <c r="XK12" s="1025"/>
      <c r="XL12" s="1026"/>
      <c r="XM12" s="1025"/>
      <c r="XN12" s="1026"/>
      <c r="XO12" s="1025"/>
      <c r="XP12" s="1026"/>
      <c r="XQ12" s="1025"/>
      <c r="XR12" s="1026"/>
      <c r="XS12" s="1025"/>
      <c r="XT12" s="1026"/>
      <c r="XU12" s="1025"/>
      <c r="XV12" s="1026"/>
      <c r="XW12" s="1025"/>
      <c r="XX12" s="1026"/>
      <c r="XY12" s="1025"/>
      <c r="XZ12" s="1026"/>
      <c r="YA12" s="1025"/>
      <c r="YB12" s="1026"/>
      <c r="YC12" s="1025"/>
      <c r="YD12" s="1026"/>
      <c r="YE12" s="1025"/>
      <c r="YF12" s="1026"/>
      <c r="YG12" s="1025"/>
      <c r="YH12" s="1026"/>
      <c r="YI12" s="1025"/>
      <c r="YJ12" s="1026"/>
      <c r="YK12" s="1025"/>
      <c r="YL12" s="1026"/>
      <c r="YM12" s="1025"/>
      <c r="YN12" s="1026"/>
      <c r="YO12" s="1025"/>
      <c r="YP12" s="1026"/>
      <c r="YQ12" s="1025"/>
      <c r="YR12" s="1026"/>
      <c r="YS12" s="1025"/>
      <c r="YT12" s="1026"/>
      <c r="YU12" s="1025"/>
      <c r="YV12" s="1026"/>
      <c r="YW12" s="1025"/>
      <c r="YX12" s="1026"/>
      <c r="YY12" s="1025"/>
      <c r="YZ12" s="1026"/>
      <c r="ZA12" s="1025"/>
      <c r="ZB12" s="1026"/>
      <c r="ZC12" s="1025"/>
      <c r="ZD12" s="1026"/>
      <c r="ZE12" s="1025"/>
      <c r="ZF12" s="1026"/>
      <c r="ZG12" s="1025"/>
      <c r="ZH12" s="1026"/>
      <c r="ZI12" s="1025"/>
      <c r="ZJ12" s="1026"/>
      <c r="ZK12" s="1025"/>
      <c r="ZL12" s="1026"/>
      <c r="ZM12" s="1025"/>
      <c r="ZN12" s="1026"/>
      <c r="ZO12" s="1025"/>
      <c r="ZP12" s="1026"/>
      <c r="ZQ12" s="1025"/>
      <c r="ZR12" s="1026"/>
      <c r="ZS12" s="1025"/>
      <c r="ZT12" s="1026"/>
      <c r="ZU12" s="1025"/>
      <c r="ZV12" s="1026"/>
      <c r="ZW12" s="1025"/>
      <c r="ZX12" s="1026"/>
      <c r="ZY12" s="1025"/>
      <c r="ZZ12" s="1026"/>
      <c r="AAA12" s="1025"/>
      <c r="AAB12" s="1026"/>
      <c r="AAC12" s="1025"/>
      <c r="AAD12" s="1026"/>
      <c r="AAE12" s="1025"/>
      <c r="AAF12" s="1026"/>
      <c r="AAG12" s="1025"/>
      <c r="AAH12" s="1026"/>
      <c r="AAI12" s="1025"/>
      <c r="AAJ12" s="1026"/>
      <c r="AAK12" s="1025"/>
      <c r="AAL12" s="1026"/>
      <c r="AAM12" s="1025"/>
      <c r="AAN12" s="1026"/>
      <c r="AAO12" s="1025"/>
      <c r="AAP12" s="1026"/>
      <c r="AAQ12" s="1025"/>
      <c r="AAR12" s="1026"/>
      <c r="AAS12" s="1025"/>
      <c r="AAT12" s="1026"/>
      <c r="AAU12" s="1025"/>
      <c r="AAV12" s="1026"/>
      <c r="AAW12" s="1025"/>
      <c r="AAX12" s="1026"/>
      <c r="AAY12" s="1025"/>
      <c r="AAZ12" s="1026"/>
      <c r="ABA12" s="1025"/>
      <c r="ABB12" s="1026"/>
      <c r="ABC12" s="1025"/>
      <c r="ABD12" s="1026"/>
      <c r="ABE12" s="1025"/>
      <c r="ABF12" s="1026"/>
      <c r="ABG12" s="1025"/>
      <c r="ABH12" s="1026"/>
      <c r="ABI12" s="1025"/>
      <c r="ABJ12" s="1026"/>
      <c r="ABK12" s="1025"/>
      <c r="ABL12" s="1026"/>
      <c r="ABM12" s="1025"/>
      <c r="ABN12" s="1026"/>
      <c r="ABO12" s="1025"/>
      <c r="ABP12" s="1026"/>
      <c r="ABQ12" s="1025"/>
      <c r="ABR12" s="1026"/>
      <c r="ABS12" s="1025"/>
      <c r="ABT12" s="1026"/>
      <c r="ABU12" s="1025"/>
      <c r="ABV12" s="1026"/>
      <c r="ABW12" s="1025"/>
      <c r="ABX12" s="1026"/>
      <c r="ABY12" s="1025"/>
      <c r="ABZ12" s="1026"/>
      <c r="ACA12" s="1025"/>
      <c r="ACB12" s="1026"/>
      <c r="ACC12" s="1025"/>
      <c r="ACD12" s="1026"/>
      <c r="ACE12" s="1025"/>
      <c r="ACF12" s="1026"/>
      <c r="ACG12" s="1025"/>
      <c r="ACH12" s="1026"/>
      <c r="ACI12" s="1025"/>
      <c r="ACJ12" s="1026"/>
      <c r="ACK12" s="1025"/>
      <c r="ACL12" s="1026"/>
      <c r="ACM12" s="1025"/>
      <c r="ACN12" s="1026"/>
      <c r="ACO12" s="1025"/>
      <c r="ACP12" s="1026"/>
      <c r="ACQ12" s="1025"/>
      <c r="ACR12" s="1026"/>
      <c r="ACS12" s="1025"/>
      <c r="ACT12" s="1026"/>
      <c r="ACU12" s="1025"/>
      <c r="ACV12" s="1026"/>
      <c r="ACW12" s="1025"/>
      <c r="ACX12" s="1026"/>
      <c r="ACY12" s="1025"/>
      <c r="ACZ12" s="1026"/>
      <c r="ADA12" s="1025"/>
      <c r="ADB12" s="1026"/>
      <c r="ADC12" s="1025"/>
      <c r="ADD12" s="1026"/>
      <c r="ADE12" s="1025"/>
      <c r="ADF12" s="1026"/>
      <c r="ADG12" s="1025"/>
      <c r="ADH12" s="1026"/>
      <c r="ADI12" s="1025"/>
      <c r="ADJ12" s="1026"/>
      <c r="ADK12" s="1025"/>
      <c r="ADL12" s="1026"/>
      <c r="ADM12" s="1025"/>
      <c r="ADN12" s="1026"/>
      <c r="ADO12" s="1025"/>
      <c r="ADP12" s="1026"/>
      <c r="ADQ12" s="1025"/>
      <c r="ADR12" s="1026"/>
      <c r="ADS12" s="1025"/>
      <c r="ADT12" s="1026"/>
      <c r="ADU12" s="1025"/>
      <c r="ADV12" s="1026"/>
      <c r="ADW12" s="1025"/>
      <c r="ADX12" s="1026"/>
      <c r="ADY12" s="1025"/>
      <c r="ADZ12" s="1026"/>
      <c r="AEA12" s="1025"/>
      <c r="AEB12" s="1026"/>
      <c r="AEC12" s="1025"/>
      <c r="AED12" s="1026"/>
      <c r="AEE12" s="1025"/>
      <c r="AEF12" s="1026"/>
      <c r="AEG12" s="1025"/>
      <c r="AEH12" s="1026"/>
      <c r="AEI12" s="1025"/>
      <c r="AEJ12" s="1026"/>
      <c r="AEK12" s="1025"/>
      <c r="AEL12" s="1026"/>
      <c r="AEM12" s="1025"/>
      <c r="AEN12" s="1026"/>
      <c r="AEO12" s="1025"/>
      <c r="AEP12" s="1026"/>
      <c r="AEQ12" s="1025"/>
      <c r="AER12" s="1026"/>
      <c r="AES12" s="1025"/>
      <c r="AET12" s="1026"/>
      <c r="AEU12" s="1025"/>
      <c r="AEV12" s="1026"/>
      <c r="AEW12" s="1025"/>
      <c r="AEX12" s="1026"/>
      <c r="AEY12" s="1025"/>
      <c r="AEZ12" s="1026"/>
      <c r="AFA12" s="1025"/>
      <c r="AFB12" s="1026"/>
      <c r="AFC12" s="1025"/>
      <c r="AFD12" s="1026"/>
      <c r="AFE12" s="1025"/>
      <c r="AFF12" s="1026"/>
      <c r="AFG12" s="1025"/>
      <c r="AFH12" s="1026"/>
      <c r="AFI12" s="1025"/>
      <c r="AFJ12" s="1026"/>
      <c r="AFK12" s="1025"/>
      <c r="AFL12" s="1026"/>
      <c r="AFM12" s="1025"/>
      <c r="AFN12" s="1026"/>
      <c r="AFO12" s="1025"/>
      <c r="AFP12" s="1026"/>
      <c r="AFQ12" s="1025"/>
      <c r="AFR12" s="1026"/>
      <c r="AFS12" s="1025"/>
      <c r="AFT12" s="1026"/>
      <c r="AFU12" s="1025"/>
      <c r="AFV12" s="1026"/>
      <c r="AFW12" s="1025"/>
      <c r="AFX12" s="1026"/>
      <c r="AFY12" s="1025"/>
      <c r="AFZ12" s="1026"/>
      <c r="AGA12" s="1025"/>
      <c r="AGB12" s="1026"/>
      <c r="AGC12" s="1025"/>
      <c r="AGD12" s="1026"/>
      <c r="AGE12" s="1025"/>
      <c r="AGF12" s="1026"/>
      <c r="AGG12" s="1025"/>
      <c r="AGH12" s="1026"/>
      <c r="AGI12" s="1025"/>
      <c r="AGJ12" s="1026"/>
      <c r="AGK12" s="1025"/>
      <c r="AGL12" s="1026"/>
      <c r="AGM12" s="1025"/>
      <c r="AGN12" s="1026"/>
      <c r="AGO12" s="1025"/>
      <c r="AGP12" s="1026"/>
      <c r="AGQ12" s="1025"/>
      <c r="AGR12" s="1026"/>
      <c r="AGS12" s="1025"/>
      <c r="AGT12" s="1026"/>
      <c r="AGU12" s="1025"/>
      <c r="AGV12" s="1026"/>
      <c r="AGW12" s="1025"/>
      <c r="AGX12" s="1026"/>
      <c r="AGY12" s="1025"/>
      <c r="AGZ12" s="1026"/>
      <c r="AHA12" s="1025"/>
      <c r="AHB12" s="1026"/>
      <c r="AHC12" s="1025"/>
      <c r="AHD12" s="1026"/>
      <c r="AHE12" s="1025"/>
      <c r="AHF12" s="1026"/>
      <c r="AHG12" s="1025"/>
      <c r="AHH12" s="1026"/>
      <c r="AHI12" s="1025"/>
      <c r="AHJ12" s="1026"/>
      <c r="AHK12" s="1025"/>
      <c r="AHL12" s="1026"/>
      <c r="AHM12" s="1025"/>
      <c r="AHN12" s="1026"/>
      <c r="AHO12" s="1025"/>
      <c r="AHP12" s="1026"/>
      <c r="AHQ12" s="1025"/>
      <c r="AHR12" s="1026"/>
      <c r="AHS12" s="1025"/>
      <c r="AHT12" s="1026"/>
      <c r="AHU12" s="1025"/>
      <c r="AHV12" s="1026"/>
      <c r="AHW12" s="1025"/>
      <c r="AHX12" s="1026"/>
      <c r="AHY12" s="1025"/>
      <c r="AHZ12" s="1026"/>
      <c r="AIA12" s="1025"/>
      <c r="AIB12" s="1026"/>
      <c r="AIC12" s="1025"/>
      <c r="AID12" s="1026"/>
      <c r="AIE12" s="1025"/>
      <c r="AIF12" s="1026"/>
      <c r="AIG12" s="1025"/>
      <c r="AIH12" s="1026"/>
      <c r="AII12" s="1025"/>
      <c r="AIJ12" s="1026"/>
      <c r="AIK12" s="1025"/>
      <c r="AIL12" s="1026"/>
      <c r="AIM12" s="1025"/>
      <c r="AIN12" s="1026"/>
      <c r="AIO12" s="1025"/>
      <c r="AIP12" s="1026"/>
      <c r="AIQ12" s="1025"/>
      <c r="AIR12" s="1026"/>
      <c r="AIS12" s="1025"/>
      <c r="AIT12" s="1026"/>
      <c r="AIU12" s="1025"/>
      <c r="AIV12" s="1026"/>
      <c r="AIW12" s="1025"/>
      <c r="AIX12" s="1026"/>
      <c r="AIY12" s="1025"/>
      <c r="AIZ12" s="1026"/>
      <c r="AJA12" s="1025"/>
      <c r="AJB12" s="1026"/>
      <c r="AJC12" s="1025"/>
      <c r="AJD12" s="1026"/>
      <c r="AJE12" s="1025"/>
      <c r="AJF12" s="1026"/>
      <c r="AJG12" s="1025"/>
      <c r="AJH12" s="1026"/>
      <c r="AJI12" s="1025"/>
      <c r="AJJ12" s="1026"/>
      <c r="AJK12" s="1025"/>
      <c r="AJL12" s="1026"/>
      <c r="AJM12" s="1025"/>
      <c r="AJN12" s="1026"/>
      <c r="AJO12" s="1025"/>
      <c r="AJP12" s="1026"/>
      <c r="AJQ12" s="1025"/>
      <c r="AJR12" s="1026"/>
      <c r="AJS12" s="1025"/>
      <c r="AJT12" s="1026"/>
      <c r="AJU12" s="1025"/>
      <c r="AJV12" s="1026"/>
      <c r="AJW12" s="1025"/>
      <c r="AJX12" s="1026"/>
      <c r="AJY12" s="1025"/>
      <c r="AJZ12" s="1026"/>
      <c r="AKA12" s="1025"/>
      <c r="AKB12" s="1026"/>
      <c r="AKC12" s="1025"/>
      <c r="AKD12" s="1026"/>
      <c r="AKE12" s="1025"/>
      <c r="AKF12" s="1026"/>
      <c r="AKG12" s="1025"/>
      <c r="AKH12" s="1026"/>
      <c r="AKI12" s="1025"/>
      <c r="AKJ12" s="1026"/>
      <c r="AKK12" s="1025"/>
      <c r="AKL12" s="1026"/>
      <c r="AKM12" s="1025"/>
      <c r="AKN12" s="1026"/>
      <c r="AKO12" s="1025"/>
      <c r="AKP12" s="1026"/>
      <c r="AKQ12" s="1025"/>
      <c r="AKR12" s="1026"/>
      <c r="AKS12" s="1025"/>
      <c r="AKT12" s="1026"/>
      <c r="AKU12" s="1025"/>
      <c r="AKV12" s="1026"/>
      <c r="AKW12" s="1025"/>
      <c r="AKX12" s="1026"/>
      <c r="AKY12" s="1025"/>
      <c r="AKZ12" s="1026"/>
      <c r="ALA12" s="1025"/>
      <c r="ALB12" s="1026"/>
      <c r="ALC12" s="1025"/>
      <c r="ALD12" s="1026"/>
      <c r="ALE12" s="1025"/>
      <c r="ALF12" s="1026"/>
      <c r="ALG12" s="1025"/>
      <c r="ALH12" s="1026"/>
      <c r="ALI12" s="1025"/>
      <c r="ALJ12" s="1026"/>
      <c r="ALK12" s="1025"/>
      <c r="ALL12" s="1026"/>
      <c r="ALM12" s="1025"/>
      <c r="ALN12" s="1026"/>
      <c r="ALO12" s="1025"/>
      <c r="ALP12" s="1026"/>
      <c r="ALQ12" s="1025"/>
      <c r="ALR12" s="1026"/>
      <c r="ALS12" s="1025"/>
      <c r="ALT12" s="1026"/>
      <c r="ALU12" s="1025"/>
      <c r="ALV12" s="1026"/>
      <c r="ALW12" s="1025"/>
      <c r="ALX12" s="1026"/>
      <c r="ALY12" s="1025"/>
      <c r="ALZ12" s="1026"/>
      <c r="AMA12" s="1025"/>
      <c r="AMB12" s="1026"/>
      <c r="AMC12" s="1025"/>
      <c r="AMD12" s="1026"/>
      <c r="AME12" s="1025"/>
      <c r="AMF12" s="1026"/>
      <c r="AMG12" s="1025"/>
      <c r="AMH12" s="1026"/>
      <c r="AMI12" s="1025"/>
      <c r="AMJ12" s="1026"/>
      <c r="AMK12" s="1025"/>
      <c r="AML12" s="1026"/>
      <c r="AMM12" s="1025"/>
      <c r="AMN12" s="1026"/>
      <c r="AMO12" s="1025"/>
      <c r="AMP12" s="1026"/>
      <c r="AMQ12" s="1025"/>
      <c r="AMR12" s="1026"/>
      <c r="AMS12" s="1025"/>
      <c r="AMT12" s="1026"/>
      <c r="AMU12" s="1025"/>
      <c r="AMV12" s="1026"/>
      <c r="AMW12" s="1025"/>
      <c r="AMX12" s="1026"/>
      <c r="AMY12" s="1025"/>
      <c r="AMZ12" s="1026"/>
      <c r="ANA12" s="1025"/>
      <c r="ANB12" s="1026"/>
      <c r="ANC12" s="1025"/>
      <c r="AND12" s="1026"/>
      <c r="ANE12" s="1025"/>
      <c r="ANF12" s="1026"/>
      <c r="ANG12" s="1025"/>
      <c r="ANH12" s="1026"/>
      <c r="ANI12" s="1025"/>
      <c r="ANJ12" s="1026"/>
      <c r="ANK12" s="1025"/>
      <c r="ANL12" s="1026"/>
      <c r="ANM12" s="1025"/>
      <c r="ANN12" s="1026"/>
      <c r="ANO12" s="1025"/>
      <c r="ANP12" s="1026"/>
      <c r="ANQ12" s="1025"/>
      <c r="ANR12" s="1026"/>
      <c r="ANS12" s="1025"/>
      <c r="ANT12" s="1026"/>
      <c r="ANU12" s="1025"/>
      <c r="ANV12" s="1026"/>
      <c r="ANW12" s="1025"/>
      <c r="ANX12" s="1026"/>
      <c r="ANY12" s="1025"/>
      <c r="ANZ12" s="1026"/>
      <c r="AOA12" s="1025"/>
      <c r="AOB12" s="1026"/>
      <c r="AOC12" s="1025"/>
      <c r="AOD12" s="1026"/>
      <c r="AOE12" s="1025"/>
      <c r="AOF12" s="1026"/>
      <c r="AOG12" s="1025"/>
      <c r="AOH12" s="1026"/>
      <c r="AOI12" s="1025"/>
      <c r="AOJ12" s="1026"/>
      <c r="AOK12" s="1025"/>
      <c r="AOL12" s="1026"/>
      <c r="AOM12" s="1025"/>
      <c r="AON12" s="1026"/>
      <c r="AOO12" s="1025"/>
      <c r="AOP12" s="1026"/>
      <c r="AOQ12" s="1025"/>
      <c r="AOR12" s="1026"/>
      <c r="AOS12" s="1025"/>
      <c r="AOT12" s="1026"/>
      <c r="AOU12" s="1025"/>
      <c r="AOV12" s="1026"/>
      <c r="AOW12" s="1025"/>
      <c r="AOX12" s="1026"/>
      <c r="AOY12" s="1025"/>
      <c r="AOZ12" s="1026"/>
      <c r="APA12" s="1025"/>
      <c r="APB12" s="1026"/>
      <c r="APC12" s="1025"/>
      <c r="APD12" s="1026"/>
      <c r="APE12" s="1025"/>
      <c r="APF12" s="1026"/>
      <c r="APG12" s="1025"/>
      <c r="APH12" s="1026"/>
      <c r="API12" s="1025"/>
      <c r="APJ12" s="1026"/>
      <c r="APK12" s="1025"/>
      <c r="APL12" s="1026"/>
      <c r="APM12" s="1025"/>
      <c r="APN12" s="1026"/>
      <c r="APO12" s="1025"/>
      <c r="APP12" s="1026"/>
      <c r="APQ12" s="1025"/>
      <c r="APR12" s="1026"/>
      <c r="APS12" s="1025"/>
      <c r="APT12" s="1026"/>
      <c r="APU12" s="1025"/>
      <c r="APV12" s="1026"/>
      <c r="APW12" s="1025"/>
      <c r="APX12" s="1026"/>
      <c r="APY12" s="1025"/>
      <c r="APZ12" s="1026"/>
      <c r="AQA12" s="1025"/>
      <c r="AQB12" s="1026"/>
      <c r="AQC12" s="1025"/>
      <c r="AQD12" s="1026"/>
      <c r="AQE12" s="1025"/>
      <c r="AQF12" s="1026"/>
      <c r="AQG12" s="1025"/>
      <c r="AQH12" s="1026"/>
      <c r="AQI12" s="1025"/>
      <c r="AQJ12" s="1026"/>
      <c r="AQK12" s="1025"/>
      <c r="AQL12" s="1026"/>
      <c r="AQM12" s="1025"/>
      <c r="AQN12" s="1026"/>
      <c r="AQO12" s="1025"/>
      <c r="AQP12" s="1026"/>
      <c r="AQQ12" s="1025"/>
      <c r="AQR12" s="1026"/>
      <c r="AQS12" s="1025"/>
      <c r="AQT12" s="1026"/>
      <c r="AQU12" s="1025"/>
      <c r="AQV12" s="1026"/>
      <c r="AQW12" s="1025"/>
      <c r="AQX12" s="1026"/>
      <c r="AQY12" s="1025"/>
      <c r="AQZ12" s="1026"/>
      <c r="ARA12" s="1025"/>
      <c r="ARB12" s="1026"/>
      <c r="ARC12" s="1025"/>
      <c r="ARD12" s="1026"/>
      <c r="ARE12" s="1025"/>
      <c r="ARF12" s="1026"/>
      <c r="ARG12" s="1025"/>
      <c r="ARH12" s="1026"/>
      <c r="ARI12" s="1025"/>
      <c r="ARJ12" s="1026"/>
      <c r="ARK12" s="1025"/>
      <c r="ARL12" s="1026"/>
      <c r="ARM12" s="1025"/>
      <c r="ARN12" s="1026"/>
      <c r="ARO12" s="1025"/>
      <c r="ARP12" s="1026"/>
      <c r="ARQ12" s="1025"/>
      <c r="ARR12" s="1026"/>
      <c r="ARS12" s="1025"/>
      <c r="ART12" s="1026"/>
      <c r="ARU12" s="1025"/>
      <c r="ARV12" s="1026"/>
      <c r="ARW12" s="1025"/>
      <c r="ARX12" s="1026"/>
      <c r="ARY12" s="1025"/>
      <c r="ARZ12" s="1026"/>
      <c r="ASA12" s="1025"/>
      <c r="ASB12" s="1026"/>
      <c r="ASC12" s="1025"/>
      <c r="ASD12" s="1026"/>
      <c r="ASE12" s="1025"/>
      <c r="ASF12" s="1026"/>
      <c r="ASG12" s="1025"/>
      <c r="ASH12" s="1026"/>
      <c r="ASI12" s="1025"/>
      <c r="ASJ12" s="1026"/>
      <c r="ASK12" s="1025"/>
      <c r="ASL12" s="1026"/>
      <c r="ASM12" s="1025"/>
      <c r="ASN12" s="1026"/>
      <c r="ASO12" s="1025"/>
      <c r="ASP12" s="1026"/>
      <c r="ASQ12" s="1025"/>
      <c r="ASR12" s="1026"/>
      <c r="ASS12" s="1025"/>
      <c r="AST12" s="1026"/>
      <c r="ASU12" s="1025"/>
      <c r="ASV12" s="1026"/>
      <c r="ASW12" s="1025"/>
      <c r="ASX12" s="1026"/>
      <c r="ASY12" s="1025"/>
      <c r="ASZ12" s="1026"/>
      <c r="ATA12" s="1025"/>
      <c r="ATB12" s="1026"/>
      <c r="ATC12" s="1025"/>
      <c r="ATD12" s="1026"/>
      <c r="ATE12" s="1025"/>
      <c r="ATF12" s="1026"/>
      <c r="ATG12" s="1025"/>
      <c r="ATH12" s="1026"/>
      <c r="ATI12" s="1025"/>
      <c r="ATJ12" s="1026"/>
      <c r="ATK12" s="1025"/>
      <c r="ATL12" s="1026"/>
      <c r="ATM12" s="1025"/>
      <c r="ATN12" s="1026"/>
      <c r="ATO12" s="1025"/>
      <c r="ATP12" s="1026"/>
      <c r="ATQ12" s="1025"/>
      <c r="ATR12" s="1026"/>
      <c r="ATS12" s="1025"/>
      <c r="ATT12" s="1026"/>
      <c r="ATU12" s="1025"/>
      <c r="ATV12" s="1026"/>
      <c r="ATW12" s="1025"/>
      <c r="ATX12" s="1026"/>
      <c r="ATY12" s="1025"/>
      <c r="ATZ12" s="1026"/>
      <c r="AUA12" s="1025"/>
      <c r="AUB12" s="1026"/>
      <c r="AUC12" s="1025"/>
      <c r="AUD12" s="1026"/>
      <c r="AUE12" s="1025"/>
      <c r="AUF12" s="1026"/>
      <c r="AUG12" s="1025"/>
      <c r="AUH12" s="1026"/>
      <c r="AUI12" s="1025"/>
      <c r="AUJ12" s="1026"/>
      <c r="AUK12" s="1025"/>
      <c r="AUL12" s="1026"/>
      <c r="AUM12" s="1025"/>
      <c r="AUN12" s="1026"/>
      <c r="AUO12" s="1025"/>
      <c r="AUP12" s="1026"/>
      <c r="AUQ12" s="1025"/>
      <c r="AUR12" s="1026"/>
      <c r="AUS12" s="1025"/>
      <c r="AUT12" s="1026"/>
      <c r="AUU12" s="1025"/>
      <c r="AUV12" s="1026"/>
      <c r="AUW12" s="1025"/>
      <c r="AUX12" s="1026"/>
      <c r="AUY12" s="1025"/>
      <c r="AUZ12" s="1026"/>
      <c r="AVA12" s="1025"/>
      <c r="AVB12" s="1026"/>
      <c r="AVC12" s="1025"/>
      <c r="AVD12" s="1026"/>
      <c r="AVE12" s="1025"/>
      <c r="AVF12" s="1026"/>
      <c r="AVG12" s="1025"/>
      <c r="AVH12" s="1026"/>
      <c r="AVI12" s="1025"/>
      <c r="AVJ12" s="1026"/>
      <c r="AVK12" s="1025"/>
      <c r="AVL12" s="1026"/>
      <c r="AVM12" s="1025"/>
      <c r="AVN12" s="1026"/>
      <c r="AVO12" s="1025"/>
      <c r="AVP12" s="1026"/>
      <c r="AVQ12" s="1025"/>
      <c r="AVR12" s="1026"/>
      <c r="AVS12" s="1025"/>
      <c r="AVT12" s="1026"/>
      <c r="AVU12" s="1025"/>
      <c r="AVV12" s="1026"/>
      <c r="AVW12" s="1025"/>
      <c r="AVX12" s="1026"/>
      <c r="AVY12" s="1025"/>
      <c r="AVZ12" s="1026"/>
      <c r="AWA12" s="1025"/>
      <c r="AWB12" s="1026"/>
      <c r="AWC12" s="1025"/>
      <c r="AWD12" s="1026"/>
      <c r="AWE12" s="1025"/>
      <c r="AWF12" s="1026"/>
      <c r="AWG12" s="1025"/>
      <c r="AWH12" s="1026"/>
      <c r="AWI12" s="1025"/>
      <c r="AWJ12" s="1026"/>
      <c r="AWK12" s="1025"/>
      <c r="AWL12" s="1026"/>
      <c r="AWM12" s="1025"/>
      <c r="AWN12" s="1026"/>
      <c r="AWO12" s="1025"/>
      <c r="AWP12" s="1026"/>
      <c r="AWQ12" s="1025"/>
      <c r="AWR12" s="1026"/>
      <c r="AWS12" s="1025"/>
      <c r="AWT12" s="1026"/>
      <c r="AWU12" s="1025"/>
      <c r="AWV12" s="1026"/>
      <c r="AWW12" s="1025"/>
      <c r="AWX12" s="1026"/>
      <c r="AWY12" s="1025"/>
      <c r="AWZ12" s="1026"/>
      <c r="AXA12" s="1025"/>
      <c r="AXB12" s="1026"/>
      <c r="AXC12" s="1025"/>
      <c r="AXD12" s="1026"/>
      <c r="AXE12" s="1025"/>
      <c r="AXF12" s="1026"/>
      <c r="AXG12" s="1025"/>
      <c r="AXH12" s="1026"/>
      <c r="AXI12" s="1025"/>
      <c r="AXJ12" s="1026"/>
      <c r="AXK12" s="1025"/>
      <c r="AXL12" s="1026"/>
      <c r="AXM12" s="1025"/>
      <c r="AXN12" s="1026"/>
      <c r="AXO12" s="1025"/>
      <c r="AXP12" s="1026"/>
      <c r="AXQ12" s="1025"/>
      <c r="AXR12" s="1026"/>
      <c r="AXS12" s="1025"/>
      <c r="AXT12" s="1026"/>
      <c r="AXU12" s="1025"/>
      <c r="AXV12" s="1026"/>
      <c r="AXW12" s="1025"/>
      <c r="AXX12" s="1026"/>
      <c r="AXY12" s="1025"/>
      <c r="AXZ12" s="1026"/>
      <c r="AYA12" s="1025"/>
      <c r="AYB12" s="1026"/>
      <c r="AYC12" s="1025"/>
      <c r="AYD12" s="1026"/>
      <c r="AYE12" s="1025"/>
      <c r="AYF12" s="1026"/>
      <c r="AYG12" s="1025"/>
      <c r="AYH12" s="1026"/>
      <c r="AYI12" s="1025"/>
      <c r="AYJ12" s="1026"/>
      <c r="AYK12" s="1025"/>
      <c r="AYL12" s="1026"/>
      <c r="AYM12" s="1025"/>
      <c r="AYN12" s="1026"/>
      <c r="AYO12" s="1025"/>
      <c r="AYP12" s="1026"/>
      <c r="AYQ12" s="1025"/>
      <c r="AYR12" s="1026"/>
      <c r="AYS12" s="1025"/>
      <c r="AYT12" s="1026"/>
      <c r="AYU12" s="1025"/>
      <c r="AYV12" s="1026"/>
      <c r="AYW12" s="1025"/>
      <c r="AYX12" s="1026"/>
      <c r="AYY12" s="1025"/>
      <c r="AYZ12" s="1026"/>
      <c r="AZA12" s="1025"/>
      <c r="AZB12" s="1026"/>
      <c r="AZC12" s="1025"/>
      <c r="AZD12" s="1026"/>
      <c r="AZE12" s="1025"/>
      <c r="AZF12" s="1026"/>
      <c r="AZG12" s="1025"/>
      <c r="AZH12" s="1026"/>
      <c r="AZI12" s="1025"/>
      <c r="AZJ12" s="1026"/>
      <c r="AZK12" s="1025"/>
      <c r="AZL12" s="1026"/>
      <c r="AZM12" s="1025"/>
      <c r="AZN12" s="1026"/>
      <c r="AZO12" s="1025"/>
      <c r="AZP12" s="1026"/>
      <c r="AZQ12" s="1025"/>
      <c r="AZR12" s="1026"/>
      <c r="AZS12" s="1025"/>
      <c r="AZT12" s="1026"/>
      <c r="AZU12" s="1025"/>
      <c r="AZV12" s="1026"/>
      <c r="AZW12" s="1025"/>
      <c r="AZX12" s="1026"/>
      <c r="AZY12" s="1025"/>
      <c r="AZZ12" s="1026"/>
      <c r="BAA12" s="1025"/>
      <c r="BAB12" s="1026"/>
      <c r="BAC12" s="1025"/>
      <c r="BAD12" s="1026"/>
      <c r="BAE12" s="1025"/>
      <c r="BAF12" s="1026"/>
      <c r="BAG12" s="1025"/>
      <c r="BAH12" s="1026"/>
      <c r="BAI12" s="1025"/>
      <c r="BAJ12" s="1026"/>
      <c r="BAK12" s="1025"/>
      <c r="BAL12" s="1026"/>
      <c r="BAM12" s="1025"/>
      <c r="BAN12" s="1026"/>
      <c r="BAO12" s="1025"/>
      <c r="BAP12" s="1026"/>
      <c r="BAQ12" s="1025"/>
      <c r="BAR12" s="1026"/>
      <c r="BAS12" s="1025"/>
      <c r="BAT12" s="1026"/>
      <c r="BAU12" s="1025"/>
      <c r="BAV12" s="1026"/>
      <c r="BAW12" s="1025"/>
      <c r="BAX12" s="1026"/>
      <c r="BAY12" s="1025"/>
      <c r="BAZ12" s="1026"/>
      <c r="BBA12" s="1025"/>
      <c r="BBB12" s="1026"/>
      <c r="BBC12" s="1025"/>
      <c r="BBD12" s="1026"/>
      <c r="BBE12" s="1025"/>
      <c r="BBF12" s="1026"/>
      <c r="BBG12" s="1025"/>
      <c r="BBH12" s="1026"/>
      <c r="BBI12" s="1025"/>
      <c r="BBJ12" s="1026"/>
      <c r="BBK12" s="1025"/>
      <c r="BBL12" s="1026"/>
      <c r="BBM12" s="1025"/>
      <c r="BBN12" s="1026"/>
      <c r="BBO12" s="1025"/>
      <c r="BBP12" s="1026"/>
      <c r="BBQ12" s="1025"/>
      <c r="BBR12" s="1026"/>
      <c r="BBS12" s="1025"/>
      <c r="BBT12" s="1026"/>
      <c r="BBU12" s="1025"/>
      <c r="BBV12" s="1026"/>
      <c r="BBW12" s="1025"/>
      <c r="BBX12" s="1026"/>
      <c r="BBY12" s="1025"/>
      <c r="BBZ12" s="1026"/>
      <c r="BCA12" s="1025"/>
      <c r="BCB12" s="1026"/>
      <c r="BCC12" s="1025"/>
      <c r="BCD12" s="1026"/>
      <c r="BCE12" s="1025"/>
      <c r="BCF12" s="1026"/>
      <c r="BCG12" s="1025"/>
      <c r="BCH12" s="1026"/>
      <c r="BCI12" s="1025"/>
      <c r="BCJ12" s="1026"/>
      <c r="BCK12" s="1025"/>
      <c r="BCL12" s="1026"/>
      <c r="BCM12" s="1025"/>
      <c r="BCN12" s="1026"/>
      <c r="BCO12" s="1025"/>
      <c r="BCP12" s="1026"/>
      <c r="BCQ12" s="1025"/>
      <c r="BCR12" s="1026"/>
      <c r="BCS12" s="1025"/>
      <c r="BCT12" s="1026"/>
      <c r="BCU12" s="1025"/>
      <c r="BCV12" s="1026"/>
      <c r="BCW12" s="1025"/>
      <c r="BCX12" s="1026"/>
      <c r="BCY12" s="1025"/>
      <c r="BCZ12" s="1026"/>
      <c r="BDA12" s="1025"/>
      <c r="BDB12" s="1026"/>
      <c r="BDC12" s="1025"/>
      <c r="BDD12" s="1026"/>
      <c r="BDE12" s="1025"/>
      <c r="BDF12" s="1026"/>
      <c r="BDG12" s="1025"/>
      <c r="BDH12" s="1026"/>
      <c r="BDI12" s="1025"/>
      <c r="BDJ12" s="1026"/>
      <c r="BDK12" s="1025"/>
      <c r="BDL12" s="1026"/>
      <c r="BDM12" s="1025"/>
      <c r="BDN12" s="1026"/>
      <c r="BDO12" s="1025"/>
      <c r="BDP12" s="1026"/>
      <c r="BDQ12" s="1025"/>
      <c r="BDR12" s="1026"/>
      <c r="BDS12" s="1025"/>
      <c r="BDT12" s="1026"/>
      <c r="BDU12" s="1025"/>
      <c r="BDV12" s="1026"/>
      <c r="BDW12" s="1025"/>
      <c r="BDX12" s="1026"/>
      <c r="BDY12" s="1025"/>
      <c r="BDZ12" s="1026"/>
      <c r="BEA12" s="1025"/>
      <c r="BEB12" s="1026"/>
      <c r="BEC12" s="1025"/>
      <c r="BED12" s="1026"/>
      <c r="BEE12" s="1025"/>
      <c r="BEF12" s="1026"/>
      <c r="BEG12" s="1025"/>
      <c r="BEH12" s="1026"/>
      <c r="BEI12" s="1025"/>
      <c r="BEJ12" s="1026"/>
      <c r="BEK12" s="1025"/>
      <c r="BEL12" s="1026"/>
      <c r="BEM12" s="1025"/>
      <c r="BEN12" s="1026"/>
      <c r="BEO12" s="1025"/>
      <c r="BEP12" s="1026"/>
      <c r="BEQ12" s="1025"/>
      <c r="BER12" s="1026"/>
      <c r="BES12" s="1025"/>
      <c r="BET12" s="1026"/>
      <c r="BEU12" s="1025"/>
      <c r="BEV12" s="1026"/>
      <c r="BEW12" s="1025"/>
      <c r="BEX12" s="1026"/>
      <c r="BEY12" s="1025"/>
      <c r="BEZ12" s="1026"/>
      <c r="BFA12" s="1025"/>
      <c r="BFB12" s="1026"/>
      <c r="BFC12" s="1025"/>
      <c r="BFD12" s="1026"/>
      <c r="BFE12" s="1025"/>
      <c r="BFF12" s="1026"/>
      <c r="BFG12" s="1025"/>
      <c r="BFH12" s="1026"/>
      <c r="BFI12" s="1025"/>
      <c r="BFJ12" s="1026"/>
      <c r="BFK12" s="1025"/>
      <c r="BFL12" s="1026"/>
      <c r="BFM12" s="1025"/>
      <c r="BFN12" s="1026"/>
      <c r="BFO12" s="1025"/>
      <c r="BFP12" s="1026"/>
      <c r="BFQ12" s="1025"/>
      <c r="BFR12" s="1026"/>
      <c r="BFS12" s="1025"/>
      <c r="BFT12" s="1026"/>
      <c r="BFU12" s="1025"/>
      <c r="BFV12" s="1026"/>
      <c r="BFW12" s="1025"/>
      <c r="BFX12" s="1026"/>
      <c r="BFY12" s="1025"/>
      <c r="BFZ12" s="1026"/>
      <c r="BGA12" s="1025"/>
      <c r="BGB12" s="1026"/>
      <c r="BGC12" s="1025"/>
      <c r="BGD12" s="1026"/>
      <c r="BGE12" s="1025"/>
      <c r="BGF12" s="1026"/>
      <c r="BGG12" s="1025"/>
      <c r="BGH12" s="1026"/>
      <c r="BGI12" s="1025"/>
      <c r="BGJ12" s="1026"/>
      <c r="BGK12" s="1025"/>
      <c r="BGL12" s="1026"/>
      <c r="BGM12" s="1025"/>
      <c r="BGN12" s="1026"/>
      <c r="BGO12" s="1025"/>
      <c r="BGP12" s="1026"/>
      <c r="BGQ12" s="1025"/>
      <c r="BGR12" s="1026"/>
      <c r="BGS12" s="1025"/>
      <c r="BGT12" s="1026"/>
      <c r="BGU12" s="1025"/>
      <c r="BGV12" s="1026"/>
      <c r="BGW12" s="1025"/>
      <c r="BGX12" s="1026"/>
      <c r="BGY12" s="1025"/>
      <c r="BGZ12" s="1026"/>
      <c r="BHA12" s="1025"/>
      <c r="BHB12" s="1026"/>
      <c r="BHC12" s="1025"/>
      <c r="BHD12" s="1026"/>
      <c r="BHE12" s="1025"/>
      <c r="BHF12" s="1026"/>
      <c r="BHG12" s="1025"/>
      <c r="BHH12" s="1026"/>
      <c r="BHI12" s="1025"/>
      <c r="BHJ12" s="1026"/>
      <c r="BHK12" s="1025"/>
      <c r="BHL12" s="1026"/>
      <c r="BHM12" s="1025"/>
      <c r="BHN12" s="1026"/>
      <c r="BHO12" s="1025"/>
      <c r="BHP12" s="1026"/>
      <c r="BHQ12" s="1025"/>
      <c r="BHR12" s="1026"/>
      <c r="BHS12" s="1025"/>
      <c r="BHT12" s="1026"/>
      <c r="BHU12" s="1025"/>
      <c r="BHV12" s="1026"/>
      <c r="BHW12" s="1025"/>
      <c r="BHX12" s="1026"/>
      <c r="BHY12" s="1025"/>
      <c r="BHZ12" s="1026"/>
      <c r="BIA12" s="1025"/>
      <c r="BIB12" s="1026"/>
      <c r="BIC12" s="1025"/>
      <c r="BID12" s="1026"/>
      <c r="BIE12" s="1025"/>
      <c r="BIF12" s="1026"/>
      <c r="BIG12" s="1025"/>
      <c r="BIH12" s="1026"/>
      <c r="BII12" s="1025"/>
      <c r="BIJ12" s="1026"/>
      <c r="BIK12" s="1025"/>
      <c r="BIL12" s="1026"/>
      <c r="BIM12" s="1025"/>
      <c r="BIN12" s="1026"/>
      <c r="BIO12" s="1025"/>
      <c r="BIP12" s="1026"/>
      <c r="BIQ12" s="1025"/>
      <c r="BIR12" s="1026"/>
      <c r="BIS12" s="1025"/>
      <c r="BIT12" s="1026"/>
      <c r="BIU12" s="1025"/>
      <c r="BIV12" s="1026"/>
      <c r="BIW12" s="1025"/>
      <c r="BIX12" s="1026"/>
      <c r="BIY12" s="1025"/>
      <c r="BIZ12" s="1026"/>
      <c r="BJA12" s="1025"/>
      <c r="BJB12" s="1026"/>
      <c r="BJC12" s="1025"/>
      <c r="BJD12" s="1026"/>
      <c r="BJE12" s="1025"/>
      <c r="BJF12" s="1026"/>
      <c r="BJG12" s="1025"/>
      <c r="BJH12" s="1026"/>
      <c r="BJI12" s="1025"/>
      <c r="BJJ12" s="1026"/>
      <c r="BJK12" s="1025"/>
      <c r="BJL12" s="1026"/>
      <c r="BJM12" s="1025"/>
      <c r="BJN12" s="1026"/>
      <c r="BJO12" s="1025"/>
      <c r="BJP12" s="1026"/>
      <c r="BJQ12" s="1025"/>
      <c r="BJR12" s="1026"/>
      <c r="BJS12" s="1025"/>
      <c r="BJT12" s="1026"/>
      <c r="BJU12" s="1025"/>
      <c r="BJV12" s="1026"/>
      <c r="BJW12" s="1025"/>
      <c r="BJX12" s="1026"/>
      <c r="BJY12" s="1025"/>
      <c r="BJZ12" s="1026"/>
      <c r="BKA12" s="1025"/>
      <c r="BKB12" s="1026"/>
      <c r="BKC12" s="1025"/>
      <c r="BKD12" s="1026"/>
      <c r="BKE12" s="1025"/>
      <c r="BKF12" s="1026"/>
      <c r="BKG12" s="1025"/>
      <c r="BKH12" s="1026"/>
      <c r="BKI12" s="1025"/>
      <c r="BKJ12" s="1026"/>
      <c r="BKK12" s="1025"/>
      <c r="BKL12" s="1026"/>
      <c r="BKM12" s="1025"/>
      <c r="BKN12" s="1026"/>
      <c r="BKO12" s="1025"/>
      <c r="BKP12" s="1026"/>
      <c r="BKQ12" s="1025"/>
      <c r="BKR12" s="1026"/>
      <c r="BKS12" s="1025"/>
      <c r="BKT12" s="1026"/>
      <c r="BKU12" s="1025"/>
      <c r="BKV12" s="1026"/>
      <c r="BKW12" s="1025"/>
      <c r="BKX12" s="1026"/>
      <c r="BKY12" s="1025"/>
      <c r="BKZ12" s="1026"/>
      <c r="BLA12" s="1025"/>
      <c r="BLB12" s="1026"/>
      <c r="BLC12" s="1025"/>
      <c r="BLD12" s="1026"/>
      <c r="BLE12" s="1025"/>
      <c r="BLF12" s="1026"/>
      <c r="BLG12" s="1025"/>
      <c r="BLH12" s="1026"/>
      <c r="BLI12" s="1025"/>
      <c r="BLJ12" s="1026"/>
      <c r="BLK12" s="1025"/>
      <c r="BLL12" s="1026"/>
      <c r="BLM12" s="1025"/>
      <c r="BLN12" s="1026"/>
      <c r="BLO12" s="1025"/>
      <c r="BLP12" s="1026"/>
      <c r="BLQ12" s="1025"/>
      <c r="BLR12" s="1026"/>
      <c r="BLS12" s="1025"/>
      <c r="BLT12" s="1026"/>
      <c r="BLU12" s="1025"/>
      <c r="BLV12" s="1026"/>
      <c r="BLW12" s="1025"/>
      <c r="BLX12" s="1026"/>
      <c r="BLY12" s="1025"/>
      <c r="BLZ12" s="1026"/>
      <c r="BMA12" s="1025"/>
      <c r="BMB12" s="1026"/>
      <c r="BMC12" s="1025"/>
      <c r="BMD12" s="1026"/>
      <c r="BME12" s="1025"/>
      <c r="BMF12" s="1026"/>
      <c r="BMG12" s="1025"/>
      <c r="BMH12" s="1026"/>
      <c r="BMI12" s="1025"/>
      <c r="BMJ12" s="1026"/>
      <c r="BMK12" s="1025"/>
      <c r="BML12" s="1026"/>
      <c r="BMM12" s="1025"/>
      <c r="BMN12" s="1026"/>
      <c r="BMO12" s="1025"/>
      <c r="BMP12" s="1026"/>
      <c r="BMQ12" s="1025"/>
      <c r="BMR12" s="1026"/>
      <c r="BMS12" s="1025"/>
      <c r="BMT12" s="1026"/>
      <c r="BMU12" s="1025"/>
      <c r="BMV12" s="1026"/>
      <c r="BMW12" s="1025"/>
      <c r="BMX12" s="1026"/>
      <c r="BMY12" s="1025"/>
      <c r="BMZ12" s="1026"/>
      <c r="BNA12" s="1025"/>
      <c r="BNB12" s="1026"/>
      <c r="BNC12" s="1025"/>
      <c r="BND12" s="1026"/>
      <c r="BNE12" s="1025"/>
      <c r="BNF12" s="1026"/>
      <c r="BNG12" s="1025"/>
      <c r="BNH12" s="1026"/>
      <c r="BNI12" s="1025"/>
      <c r="BNJ12" s="1026"/>
      <c r="BNK12" s="1025"/>
      <c r="BNL12" s="1026"/>
      <c r="BNM12" s="1025"/>
      <c r="BNN12" s="1026"/>
      <c r="BNO12" s="1025"/>
      <c r="BNP12" s="1026"/>
      <c r="BNQ12" s="1025"/>
      <c r="BNR12" s="1026"/>
      <c r="BNS12" s="1025"/>
      <c r="BNT12" s="1026"/>
      <c r="BNU12" s="1025"/>
      <c r="BNV12" s="1026"/>
      <c r="BNW12" s="1025"/>
      <c r="BNX12" s="1026"/>
      <c r="BNY12" s="1025"/>
      <c r="BNZ12" s="1026"/>
      <c r="BOA12" s="1025"/>
      <c r="BOB12" s="1026"/>
      <c r="BOC12" s="1025"/>
      <c r="BOD12" s="1026"/>
      <c r="BOE12" s="1025"/>
      <c r="BOF12" s="1026"/>
      <c r="BOG12" s="1025"/>
      <c r="BOH12" s="1026"/>
      <c r="BOI12" s="1025"/>
      <c r="BOJ12" s="1026"/>
      <c r="BOK12" s="1025"/>
      <c r="BOL12" s="1026"/>
      <c r="BOM12" s="1025"/>
      <c r="BON12" s="1026"/>
      <c r="BOO12" s="1025"/>
      <c r="BOP12" s="1026"/>
      <c r="BOQ12" s="1025"/>
      <c r="BOR12" s="1026"/>
      <c r="BOS12" s="1025"/>
      <c r="BOT12" s="1026"/>
      <c r="BOU12" s="1025"/>
      <c r="BOV12" s="1026"/>
      <c r="BOW12" s="1025"/>
      <c r="BOX12" s="1026"/>
      <c r="BOY12" s="1025"/>
      <c r="BOZ12" s="1026"/>
      <c r="BPA12" s="1025"/>
      <c r="BPB12" s="1026"/>
      <c r="BPC12" s="1025"/>
      <c r="BPD12" s="1026"/>
      <c r="BPE12" s="1025"/>
      <c r="BPF12" s="1026"/>
      <c r="BPG12" s="1025"/>
      <c r="BPH12" s="1026"/>
      <c r="BPI12" s="1025"/>
      <c r="BPJ12" s="1026"/>
      <c r="BPK12" s="1025"/>
      <c r="BPL12" s="1026"/>
      <c r="BPM12" s="1025"/>
      <c r="BPN12" s="1026"/>
      <c r="BPO12" s="1025"/>
      <c r="BPP12" s="1026"/>
      <c r="BPQ12" s="1025"/>
      <c r="BPR12" s="1026"/>
      <c r="BPS12" s="1025"/>
      <c r="BPT12" s="1026"/>
      <c r="BPU12" s="1025"/>
      <c r="BPV12" s="1026"/>
      <c r="BPW12" s="1025"/>
      <c r="BPX12" s="1026"/>
      <c r="BPY12" s="1025"/>
      <c r="BPZ12" s="1026"/>
      <c r="BQA12" s="1025"/>
      <c r="BQB12" s="1026"/>
      <c r="BQC12" s="1025"/>
      <c r="BQD12" s="1026"/>
      <c r="BQE12" s="1025"/>
      <c r="BQF12" s="1026"/>
      <c r="BQG12" s="1025"/>
      <c r="BQH12" s="1026"/>
      <c r="BQI12" s="1025"/>
      <c r="BQJ12" s="1026"/>
      <c r="BQK12" s="1025"/>
      <c r="BQL12" s="1026"/>
      <c r="BQM12" s="1025"/>
      <c r="BQN12" s="1026"/>
      <c r="BQO12" s="1025"/>
      <c r="BQP12" s="1026"/>
      <c r="BQQ12" s="1025"/>
      <c r="BQR12" s="1026"/>
      <c r="BQS12" s="1025"/>
      <c r="BQT12" s="1026"/>
      <c r="BQU12" s="1025"/>
      <c r="BQV12" s="1026"/>
      <c r="BQW12" s="1025"/>
      <c r="BQX12" s="1026"/>
      <c r="BQY12" s="1025"/>
      <c r="BQZ12" s="1026"/>
      <c r="BRA12" s="1025"/>
      <c r="BRB12" s="1026"/>
      <c r="BRC12" s="1025"/>
      <c r="BRD12" s="1026"/>
      <c r="BRE12" s="1025"/>
      <c r="BRF12" s="1026"/>
      <c r="BRG12" s="1025"/>
      <c r="BRH12" s="1026"/>
      <c r="BRI12" s="1025"/>
      <c r="BRJ12" s="1026"/>
      <c r="BRK12" s="1025"/>
      <c r="BRL12" s="1026"/>
      <c r="BRM12" s="1025"/>
      <c r="BRN12" s="1026"/>
      <c r="BRO12" s="1025"/>
      <c r="BRP12" s="1026"/>
      <c r="BRQ12" s="1025"/>
      <c r="BRR12" s="1026"/>
      <c r="BRS12" s="1025"/>
      <c r="BRT12" s="1026"/>
      <c r="BRU12" s="1025"/>
      <c r="BRV12" s="1026"/>
      <c r="BRW12" s="1025"/>
      <c r="BRX12" s="1026"/>
      <c r="BRY12" s="1025"/>
      <c r="BRZ12" s="1026"/>
      <c r="BSA12" s="1025"/>
      <c r="BSB12" s="1026"/>
      <c r="BSC12" s="1025"/>
      <c r="BSD12" s="1026"/>
      <c r="BSE12" s="1025"/>
      <c r="BSF12" s="1026"/>
      <c r="BSG12" s="1025"/>
      <c r="BSH12" s="1026"/>
      <c r="BSI12" s="1025"/>
      <c r="BSJ12" s="1026"/>
      <c r="BSK12" s="1025"/>
      <c r="BSL12" s="1026"/>
      <c r="BSM12" s="1025"/>
      <c r="BSN12" s="1026"/>
      <c r="BSO12" s="1025"/>
      <c r="BSP12" s="1026"/>
      <c r="BSQ12" s="1025"/>
      <c r="BSR12" s="1026"/>
      <c r="BSS12" s="1025"/>
      <c r="BST12" s="1026"/>
      <c r="BSU12" s="1025"/>
      <c r="BSV12" s="1026"/>
      <c r="BSW12" s="1025"/>
      <c r="BSX12" s="1026"/>
      <c r="BSY12" s="1025"/>
      <c r="BSZ12" s="1026"/>
      <c r="BTA12" s="1025"/>
      <c r="BTB12" s="1026"/>
      <c r="BTC12" s="1025"/>
      <c r="BTD12" s="1026"/>
      <c r="BTE12" s="1025"/>
      <c r="BTF12" s="1026"/>
      <c r="BTG12" s="1025"/>
      <c r="BTH12" s="1026"/>
      <c r="BTI12" s="1025"/>
      <c r="BTJ12" s="1026"/>
      <c r="BTK12" s="1025"/>
      <c r="BTL12" s="1026"/>
      <c r="BTM12" s="1025"/>
      <c r="BTN12" s="1026"/>
      <c r="BTO12" s="1025"/>
      <c r="BTP12" s="1026"/>
      <c r="BTQ12" s="1025"/>
      <c r="BTR12" s="1026"/>
      <c r="BTS12" s="1025"/>
      <c r="BTT12" s="1026"/>
      <c r="BTU12" s="1025"/>
      <c r="BTV12" s="1026"/>
      <c r="BTW12" s="1025"/>
      <c r="BTX12" s="1026"/>
      <c r="BTY12" s="1025"/>
      <c r="BTZ12" s="1026"/>
      <c r="BUA12" s="1025"/>
      <c r="BUB12" s="1026"/>
      <c r="BUC12" s="1025"/>
      <c r="BUD12" s="1026"/>
      <c r="BUE12" s="1025"/>
      <c r="BUF12" s="1026"/>
      <c r="BUG12" s="1025"/>
      <c r="BUH12" s="1026"/>
      <c r="BUI12" s="1025"/>
      <c r="BUJ12" s="1026"/>
      <c r="BUK12" s="1025"/>
      <c r="BUL12" s="1026"/>
      <c r="BUM12" s="1025"/>
      <c r="BUN12" s="1026"/>
      <c r="BUO12" s="1025"/>
      <c r="BUP12" s="1026"/>
      <c r="BUQ12" s="1025"/>
      <c r="BUR12" s="1026"/>
      <c r="BUS12" s="1025"/>
      <c r="BUT12" s="1026"/>
      <c r="BUU12" s="1025"/>
      <c r="BUV12" s="1026"/>
      <c r="BUW12" s="1025"/>
      <c r="BUX12" s="1026"/>
      <c r="BUY12" s="1025"/>
      <c r="BUZ12" s="1026"/>
      <c r="BVA12" s="1025"/>
      <c r="BVB12" s="1026"/>
      <c r="BVC12" s="1025"/>
      <c r="BVD12" s="1026"/>
      <c r="BVE12" s="1025"/>
      <c r="BVF12" s="1026"/>
      <c r="BVG12" s="1025"/>
      <c r="BVH12" s="1026"/>
      <c r="BVI12" s="1025"/>
      <c r="BVJ12" s="1026"/>
      <c r="BVK12" s="1025"/>
      <c r="BVL12" s="1026"/>
      <c r="BVM12" s="1025"/>
      <c r="BVN12" s="1026"/>
      <c r="BVO12" s="1025"/>
      <c r="BVP12" s="1026"/>
      <c r="BVQ12" s="1025"/>
      <c r="BVR12" s="1026"/>
      <c r="BVS12" s="1025"/>
      <c r="BVT12" s="1026"/>
      <c r="BVU12" s="1025"/>
      <c r="BVV12" s="1026"/>
      <c r="BVW12" s="1025"/>
      <c r="BVX12" s="1026"/>
      <c r="BVY12" s="1025"/>
      <c r="BVZ12" s="1026"/>
      <c r="BWA12" s="1025"/>
      <c r="BWB12" s="1026"/>
      <c r="BWC12" s="1025"/>
      <c r="BWD12" s="1026"/>
      <c r="BWE12" s="1025"/>
      <c r="BWF12" s="1026"/>
      <c r="BWG12" s="1025"/>
      <c r="BWH12" s="1026"/>
      <c r="BWI12" s="1025"/>
      <c r="BWJ12" s="1026"/>
      <c r="BWK12" s="1025"/>
      <c r="BWL12" s="1026"/>
      <c r="BWM12" s="1025"/>
      <c r="BWN12" s="1026"/>
      <c r="BWO12" s="1025"/>
      <c r="BWP12" s="1026"/>
      <c r="BWQ12" s="1025"/>
      <c r="BWR12" s="1026"/>
      <c r="BWS12" s="1025"/>
      <c r="BWT12" s="1026"/>
      <c r="BWU12" s="1025"/>
      <c r="BWV12" s="1026"/>
      <c r="BWW12" s="1025"/>
      <c r="BWX12" s="1026"/>
      <c r="BWY12" s="1025"/>
      <c r="BWZ12" s="1026"/>
      <c r="BXA12" s="1025"/>
      <c r="BXB12" s="1026"/>
      <c r="BXC12" s="1025"/>
      <c r="BXD12" s="1026"/>
      <c r="BXE12" s="1025"/>
      <c r="BXF12" s="1026"/>
      <c r="BXG12" s="1025"/>
      <c r="BXH12" s="1026"/>
      <c r="BXI12" s="1025"/>
      <c r="BXJ12" s="1026"/>
      <c r="BXK12" s="1025"/>
      <c r="BXL12" s="1026"/>
      <c r="BXM12" s="1025"/>
      <c r="BXN12" s="1026"/>
      <c r="BXO12" s="1025"/>
      <c r="BXP12" s="1026"/>
      <c r="BXQ12" s="1025"/>
      <c r="BXR12" s="1026"/>
      <c r="BXS12" s="1025"/>
      <c r="BXT12" s="1026"/>
      <c r="BXU12" s="1025"/>
      <c r="BXV12" s="1026"/>
      <c r="BXW12" s="1025"/>
      <c r="BXX12" s="1026"/>
      <c r="BXY12" s="1025"/>
      <c r="BXZ12" s="1026"/>
      <c r="BYA12" s="1025"/>
      <c r="BYB12" s="1026"/>
      <c r="BYC12" s="1025"/>
      <c r="BYD12" s="1026"/>
      <c r="BYE12" s="1025"/>
      <c r="BYF12" s="1026"/>
      <c r="BYG12" s="1025"/>
      <c r="BYH12" s="1026"/>
      <c r="BYI12" s="1025"/>
      <c r="BYJ12" s="1026"/>
      <c r="BYK12" s="1025"/>
      <c r="BYL12" s="1026"/>
      <c r="BYM12" s="1025"/>
      <c r="BYN12" s="1026"/>
      <c r="BYO12" s="1025"/>
      <c r="BYP12" s="1026"/>
      <c r="BYQ12" s="1025"/>
      <c r="BYR12" s="1026"/>
      <c r="BYS12" s="1025"/>
      <c r="BYT12" s="1026"/>
      <c r="BYU12" s="1025"/>
      <c r="BYV12" s="1026"/>
      <c r="BYW12" s="1025"/>
      <c r="BYX12" s="1026"/>
      <c r="BYY12" s="1025"/>
      <c r="BYZ12" s="1026"/>
      <c r="BZA12" s="1025"/>
      <c r="BZB12" s="1026"/>
      <c r="BZC12" s="1025"/>
      <c r="BZD12" s="1026"/>
      <c r="BZE12" s="1025"/>
      <c r="BZF12" s="1026"/>
      <c r="BZG12" s="1025"/>
      <c r="BZH12" s="1026"/>
      <c r="BZI12" s="1025"/>
      <c r="BZJ12" s="1026"/>
      <c r="BZK12" s="1025"/>
      <c r="BZL12" s="1026"/>
      <c r="BZM12" s="1025"/>
      <c r="BZN12" s="1026"/>
      <c r="BZO12" s="1025"/>
      <c r="BZP12" s="1026"/>
      <c r="BZQ12" s="1025"/>
      <c r="BZR12" s="1026"/>
      <c r="BZS12" s="1025"/>
      <c r="BZT12" s="1026"/>
      <c r="BZU12" s="1025"/>
      <c r="BZV12" s="1026"/>
      <c r="BZW12" s="1025"/>
      <c r="BZX12" s="1026"/>
      <c r="BZY12" s="1025"/>
      <c r="BZZ12" s="1026"/>
      <c r="CAA12" s="1025"/>
      <c r="CAB12" s="1026"/>
      <c r="CAC12" s="1025"/>
      <c r="CAD12" s="1026"/>
      <c r="CAE12" s="1025"/>
      <c r="CAF12" s="1026"/>
      <c r="CAG12" s="1025"/>
      <c r="CAH12" s="1026"/>
      <c r="CAI12" s="1025"/>
      <c r="CAJ12" s="1026"/>
      <c r="CAK12" s="1025"/>
      <c r="CAL12" s="1026"/>
      <c r="CAM12" s="1025"/>
      <c r="CAN12" s="1026"/>
      <c r="CAO12" s="1025"/>
      <c r="CAP12" s="1026"/>
      <c r="CAQ12" s="1025"/>
      <c r="CAR12" s="1026"/>
      <c r="CAS12" s="1025"/>
      <c r="CAT12" s="1026"/>
      <c r="CAU12" s="1025"/>
      <c r="CAV12" s="1026"/>
      <c r="CAW12" s="1025"/>
      <c r="CAX12" s="1026"/>
      <c r="CAY12" s="1025"/>
      <c r="CAZ12" s="1026"/>
      <c r="CBA12" s="1025"/>
      <c r="CBB12" s="1026"/>
      <c r="CBC12" s="1025"/>
      <c r="CBD12" s="1026"/>
      <c r="CBE12" s="1025"/>
      <c r="CBF12" s="1026"/>
      <c r="CBG12" s="1025"/>
      <c r="CBH12" s="1026"/>
      <c r="CBI12" s="1025"/>
      <c r="CBJ12" s="1026"/>
      <c r="CBK12" s="1025"/>
      <c r="CBL12" s="1026"/>
      <c r="CBM12" s="1025"/>
      <c r="CBN12" s="1026"/>
      <c r="CBO12" s="1025"/>
      <c r="CBP12" s="1026"/>
      <c r="CBQ12" s="1025"/>
      <c r="CBR12" s="1026"/>
      <c r="CBS12" s="1025"/>
      <c r="CBT12" s="1026"/>
      <c r="CBU12" s="1025"/>
      <c r="CBV12" s="1026"/>
      <c r="CBW12" s="1025"/>
      <c r="CBX12" s="1026"/>
      <c r="CBY12" s="1025"/>
      <c r="CBZ12" s="1026"/>
      <c r="CCA12" s="1025"/>
      <c r="CCB12" s="1026"/>
      <c r="CCC12" s="1025"/>
      <c r="CCD12" s="1026"/>
      <c r="CCE12" s="1025"/>
      <c r="CCF12" s="1026"/>
      <c r="CCG12" s="1025"/>
      <c r="CCH12" s="1026"/>
      <c r="CCI12" s="1025"/>
      <c r="CCJ12" s="1026"/>
      <c r="CCK12" s="1025"/>
      <c r="CCL12" s="1026"/>
      <c r="CCM12" s="1025"/>
      <c r="CCN12" s="1026"/>
      <c r="CCO12" s="1025"/>
      <c r="CCP12" s="1026"/>
      <c r="CCQ12" s="1025"/>
      <c r="CCR12" s="1026"/>
      <c r="CCS12" s="1025"/>
      <c r="CCT12" s="1026"/>
      <c r="CCU12" s="1025"/>
      <c r="CCV12" s="1026"/>
      <c r="CCW12" s="1025"/>
      <c r="CCX12" s="1026"/>
      <c r="CCY12" s="1025"/>
      <c r="CCZ12" s="1026"/>
      <c r="CDA12" s="1025"/>
      <c r="CDB12" s="1026"/>
      <c r="CDC12" s="1025"/>
      <c r="CDD12" s="1026"/>
      <c r="CDE12" s="1025"/>
      <c r="CDF12" s="1026"/>
      <c r="CDG12" s="1025"/>
      <c r="CDH12" s="1026"/>
      <c r="CDI12" s="1025"/>
      <c r="CDJ12" s="1026"/>
      <c r="CDK12" s="1025"/>
      <c r="CDL12" s="1026"/>
      <c r="CDM12" s="1025"/>
      <c r="CDN12" s="1026"/>
      <c r="CDO12" s="1025"/>
      <c r="CDP12" s="1026"/>
      <c r="CDQ12" s="1025"/>
      <c r="CDR12" s="1026"/>
      <c r="CDS12" s="1025"/>
      <c r="CDT12" s="1026"/>
      <c r="CDU12" s="1025"/>
      <c r="CDV12" s="1026"/>
      <c r="CDW12" s="1025"/>
      <c r="CDX12" s="1026"/>
      <c r="CDY12" s="1025"/>
      <c r="CDZ12" s="1026"/>
      <c r="CEA12" s="1025"/>
      <c r="CEB12" s="1026"/>
      <c r="CEC12" s="1025"/>
      <c r="CED12" s="1026"/>
      <c r="CEE12" s="1025"/>
      <c r="CEF12" s="1026"/>
      <c r="CEG12" s="1025"/>
      <c r="CEH12" s="1026"/>
      <c r="CEI12" s="1025"/>
      <c r="CEJ12" s="1026"/>
      <c r="CEK12" s="1025"/>
      <c r="CEL12" s="1026"/>
      <c r="CEM12" s="1025"/>
      <c r="CEN12" s="1026"/>
      <c r="CEO12" s="1025"/>
      <c r="CEP12" s="1026"/>
      <c r="CEQ12" s="1025"/>
      <c r="CER12" s="1026"/>
      <c r="CES12" s="1025"/>
      <c r="CET12" s="1026"/>
      <c r="CEU12" s="1025"/>
      <c r="CEV12" s="1026"/>
      <c r="CEW12" s="1025"/>
      <c r="CEX12" s="1026"/>
      <c r="CEY12" s="1025"/>
      <c r="CEZ12" s="1026"/>
      <c r="CFA12" s="1025"/>
      <c r="CFB12" s="1026"/>
      <c r="CFC12" s="1025"/>
      <c r="CFD12" s="1026"/>
      <c r="CFE12" s="1025"/>
      <c r="CFF12" s="1026"/>
      <c r="CFG12" s="1025"/>
      <c r="CFH12" s="1026"/>
      <c r="CFI12" s="1025"/>
      <c r="CFJ12" s="1026"/>
      <c r="CFK12" s="1025"/>
      <c r="CFL12" s="1026"/>
      <c r="CFM12" s="1025"/>
      <c r="CFN12" s="1026"/>
      <c r="CFO12" s="1025"/>
      <c r="CFP12" s="1026"/>
      <c r="CFQ12" s="1025"/>
      <c r="CFR12" s="1026"/>
      <c r="CFS12" s="1025"/>
      <c r="CFT12" s="1026"/>
      <c r="CFU12" s="1025"/>
      <c r="CFV12" s="1026"/>
      <c r="CFW12" s="1025"/>
      <c r="CFX12" s="1026"/>
      <c r="CFY12" s="1025"/>
      <c r="CFZ12" s="1026"/>
      <c r="CGA12" s="1025"/>
      <c r="CGB12" s="1026"/>
      <c r="CGC12" s="1025"/>
      <c r="CGD12" s="1026"/>
      <c r="CGE12" s="1025"/>
      <c r="CGF12" s="1026"/>
      <c r="CGG12" s="1025"/>
      <c r="CGH12" s="1026"/>
      <c r="CGI12" s="1025"/>
      <c r="CGJ12" s="1026"/>
      <c r="CGK12" s="1025"/>
      <c r="CGL12" s="1026"/>
      <c r="CGM12" s="1025"/>
      <c r="CGN12" s="1026"/>
      <c r="CGO12" s="1025"/>
      <c r="CGP12" s="1026"/>
      <c r="CGQ12" s="1025"/>
      <c r="CGR12" s="1026"/>
      <c r="CGS12" s="1025"/>
      <c r="CGT12" s="1026"/>
      <c r="CGU12" s="1025"/>
      <c r="CGV12" s="1026"/>
      <c r="CGW12" s="1025"/>
      <c r="CGX12" s="1026"/>
      <c r="CGY12" s="1025"/>
      <c r="CGZ12" s="1026"/>
      <c r="CHA12" s="1025"/>
      <c r="CHB12" s="1026"/>
      <c r="CHC12" s="1025"/>
      <c r="CHD12" s="1026"/>
      <c r="CHE12" s="1025"/>
      <c r="CHF12" s="1026"/>
      <c r="CHG12" s="1025"/>
      <c r="CHH12" s="1026"/>
      <c r="CHI12" s="1025"/>
      <c r="CHJ12" s="1026"/>
      <c r="CHK12" s="1025"/>
      <c r="CHL12" s="1026"/>
      <c r="CHM12" s="1025"/>
      <c r="CHN12" s="1026"/>
      <c r="CHO12" s="1025"/>
      <c r="CHP12" s="1026"/>
      <c r="CHQ12" s="1025"/>
      <c r="CHR12" s="1026"/>
      <c r="CHS12" s="1025"/>
      <c r="CHT12" s="1026"/>
      <c r="CHU12" s="1025"/>
      <c r="CHV12" s="1026"/>
      <c r="CHW12" s="1025"/>
      <c r="CHX12" s="1026"/>
      <c r="CHY12" s="1025"/>
      <c r="CHZ12" s="1026"/>
      <c r="CIA12" s="1025"/>
      <c r="CIB12" s="1026"/>
      <c r="CIC12" s="1025"/>
      <c r="CID12" s="1026"/>
      <c r="CIE12" s="1025"/>
      <c r="CIF12" s="1026"/>
      <c r="CIG12" s="1025"/>
      <c r="CIH12" s="1026"/>
      <c r="CII12" s="1025"/>
      <c r="CIJ12" s="1026"/>
      <c r="CIK12" s="1025"/>
      <c r="CIL12" s="1026"/>
      <c r="CIM12" s="1025"/>
      <c r="CIN12" s="1026"/>
      <c r="CIO12" s="1025"/>
      <c r="CIP12" s="1026"/>
      <c r="CIQ12" s="1025"/>
      <c r="CIR12" s="1026"/>
      <c r="CIS12" s="1025"/>
      <c r="CIT12" s="1026"/>
      <c r="CIU12" s="1025"/>
      <c r="CIV12" s="1026"/>
      <c r="CIW12" s="1025"/>
      <c r="CIX12" s="1026"/>
      <c r="CIY12" s="1025"/>
      <c r="CIZ12" s="1026"/>
      <c r="CJA12" s="1025"/>
      <c r="CJB12" s="1026"/>
      <c r="CJC12" s="1025"/>
      <c r="CJD12" s="1026"/>
      <c r="CJE12" s="1025"/>
      <c r="CJF12" s="1026"/>
      <c r="CJG12" s="1025"/>
      <c r="CJH12" s="1026"/>
      <c r="CJI12" s="1025"/>
      <c r="CJJ12" s="1026"/>
      <c r="CJK12" s="1025"/>
      <c r="CJL12" s="1026"/>
      <c r="CJM12" s="1025"/>
      <c r="CJN12" s="1026"/>
      <c r="CJO12" s="1025"/>
      <c r="CJP12" s="1026"/>
      <c r="CJQ12" s="1025"/>
      <c r="CJR12" s="1026"/>
      <c r="CJS12" s="1025"/>
      <c r="CJT12" s="1026"/>
      <c r="CJU12" s="1025"/>
      <c r="CJV12" s="1026"/>
      <c r="CJW12" s="1025"/>
      <c r="CJX12" s="1026"/>
      <c r="CJY12" s="1025"/>
      <c r="CJZ12" s="1026"/>
      <c r="CKA12" s="1025"/>
      <c r="CKB12" s="1026"/>
      <c r="CKC12" s="1025"/>
      <c r="CKD12" s="1026"/>
      <c r="CKE12" s="1025"/>
      <c r="CKF12" s="1026"/>
      <c r="CKG12" s="1025"/>
      <c r="CKH12" s="1026"/>
      <c r="CKI12" s="1025"/>
      <c r="CKJ12" s="1026"/>
      <c r="CKK12" s="1025"/>
      <c r="CKL12" s="1026"/>
      <c r="CKM12" s="1025"/>
      <c r="CKN12" s="1026"/>
      <c r="CKO12" s="1025"/>
      <c r="CKP12" s="1026"/>
      <c r="CKQ12" s="1025"/>
      <c r="CKR12" s="1026"/>
      <c r="CKS12" s="1025"/>
      <c r="CKT12" s="1026"/>
      <c r="CKU12" s="1025"/>
      <c r="CKV12" s="1026"/>
      <c r="CKW12" s="1025"/>
      <c r="CKX12" s="1026"/>
      <c r="CKY12" s="1025"/>
      <c r="CKZ12" s="1026"/>
      <c r="CLA12" s="1025"/>
      <c r="CLB12" s="1026"/>
      <c r="CLC12" s="1025"/>
      <c r="CLD12" s="1026"/>
      <c r="CLE12" s="1025"/>
      <c r="CLF12" s="1026"/>
      <c r="CLG12" s="1025"/>
      <c r="CLH12" s="1026"/>
      <c r="CLI12" s="1025"/>
      <c r="CLJ12" s="1026"/>
      <c r="CLK12" s="1025"/>
      <c r="CLL12" s="1026"/>
      <c r="CLM12" s="1025"/>
      <c r="CLN12" s="1026"/>
      <c r="CLO12" s="1025"/>
      <c r="CLP12" s="1026"/>
      <c r="CLQ12" s="1025"/>
      <c r="CLR12" s="1026"/>
      <c r="CLS12" s="1025"/>
      <c r="CLT12" s="1026"/>
      <c r="CLU12" s="1025"/>
      <c r="CLV12" s="1026"/>
      <c r="CLW12" s="1025"/>
      <c r="CLX12" s="1026"/>
      <c r="CLY12" s="1025"/>
      <c r="CLZ12" s="1026"/>
      <c r="CMA12" s="1025"/>
      <c r="CMB12" s="1026"/>
      <c r="CMC12" s="1025"/>
      <c r="CMD12" s="1026"/>
      <c r="CME12" s="1025"/>
      <c r="CMF12" s="1026"/>
      <c r="CMG12" s="1025"/>
      <c r="CMH12" s="1026"/>
      <c r="CMI12" s="1025"/>
      <c r="CMJ12" s="1026"/>
      <c r="CMK12" s="1025"/>
      <c r="CML12" s="1026"/>
      <c r="CMM12" s="1025"/>
      <c r="CMN12" s="1026"/>
      <c r="CMO12" s="1025"/>
      <c r="CMP12" s="1026"/>
      <c r="CMQ12" s="1025"/>
      <c r="CMR12" s="1026"/>
      <c r="CMS12" s="1025"/>
      <c r="CMT12" s="1026"/>
      <c r="CMU12" s="1025"/>
      <c r="CMV12" s="1026"/>
      <c r="CMW12" s="1025"/>
      <c r="CMX12" s="1026"/>
      <c r="CMY12" s="1025"/>
      <c r="CMZ12" s="1026"/>
      <c r="CNA12" s="1025"/>
      <c r="CNB12" s="1026"/>
      <c r="CNC12" s="1025"/>
      <c r="CND12" s="1026"/>
      <c r="CNE12" s="1025"/>
      <c r="CNF12" s="1026"/>
      <c r="CNG12" s="1025"/>
      <c r="CNH12" s="1026"/>
      <c r="CNI12" s="1025"/>
      <c r="CNJ12" s="1026"/>
      <c r="CNK12" s="1025"/>
      <c r="CNL12" s="1026"/>
      <c r="CNM12" s="1025"/>
      <c r="CNN12" s="1026"/>
      <c r="CNO12" s="1025"/>
      <c r="CNP12" s="1026"/>
      <c r="CNQ12" s="1025"/>
      <c r="CNR12" s="1026"/>
      <c r="CNS12" s="1025"/>
      <c r="CNT12" s="1026"/>
      <c r="CNU12" s="1025"/>
      <c r="CNV12" s="1026"/>
      <c r="CNW12" s="1025"/>
      <c r="CNX12" s="1026"/>
      <c r="CNY12" s="1025"/>
      <c r="CNZ12" s="1026"/>
      <c r="COA12" s="1025"/>
      <c r="COB12" s="1026"/>
      <c r="COC12" s="1025"/>
      <c r="COD12" s="1026"/>
      <c r="COE12" s="1025"/>
      <c r="COF12" s="1026"/>
      <c r="COG12" s="1025"/>
      <c r="COH12" s="1026"/>
      <c r="COI12" s="1025"/>
      <c r="COJ12" s="1026"/>
      <c r="COK12" s="1025"/>
      <c r="COL12" s="1026"/>
      <c r="COM12" s="1025"/>
      <c r="CON12" s="1026"/>
      <c r="COO12" s="1025"/>
      <c r="COP12" s="1026"/>
      <c r="COQ12" s="1025"/>
      <c r="COR12" s="1026"/>
      <c r="COS12" s="1025"/>
      <c r="COT12" s="1026"/>
      <c r="COU12" s="1025"/>
      <c r="COV12" s="1026"/>
      <c r="COW12" s="1025"/>
      <c r="COX12" s="1026"/>
      <c r="COY12" s="1025"/>
      <c r="COZ12" s="1026"/>
      <c r="CPA12" s="1025"/>
      <c r="CPB12" s="1026"/>
      <c r="CPC12" s="1025"/>
      <c r="CPD12" s="1026"/>
      <c r="CPE12" s="1025"/>
      <c r="CPF12" s="1026"/>
      <c r="CPG12" s="1025"/>
      <c r="CPH12" s="1026"/>
      <c r="CPI12" s="1025"/>
      <c r="CPJ12" s="1026"/>
      <c r="CPK12" s="1025"/>
      <c r="CPL12" s="1026"/>
      <c r="CPM12" s="1025"/>
      <c r="CPN12" s="1026"/>
      <c r="CPO12" s="1025"/>
      <c r="CPP12" s="1026"/>
      <c r="CPQ12" s="1025"/>
      <c r="CPR12" s="1026"/>
      <c r="CPS12" s="1025"/>
      <c r="CPT12" s="1026"/>
      <c r="CPU12" s="1025"/>
      <c r="CPV12" s="1026"/>
      <c r="CPW12" s="1025"/>
      <c r="CPX12" s="1026"/>
      <c r="CPY12" s="1025"/>
      <c r="CPZ12" s="1026"/>
      <c r="CQA12" s="1025"/>
      <c r="CQB12" s="1026"/>
      <c r="CQC12" s="1025"/>
      <c r="CQD12" s="1026"/>
      <c r="CQE12" s="1025"/>
      <c r="CQF12" s="1026"/>
      <c r="CQG12" s="1025"/>
      <c r="CQH12" s="1026"/>
      <c r="CQI12" s="1025"/>
      <c r="CQJ12" s="1026"/>
      <c r="CQK12" s="1025"/>
      <c r="CQL12" s="1026"/>
      <c r="CQM12" s="1025"/>
      <c r="CQN12" s="1026"/>
      <c r="CQO12" s="1025"/>
      <c r="CQP12" s="1026"/>
      <c r="CQQ12" s="1025"/>
      <c r="CQR12" s="1026"/>
      <c r="CQS12" s="1025"/>
      <c r="CQT12" s="1026"/>
      <c r="CQU12" s="1025"/>
      <c r="CQV12" s="1026"/>
      <c r="CQW12" s="1025"/>
      <c r="CQX12" s="1026"/>
      <c r="CQY12" s="1025"/>
      <c r="CQZ12" s="1026"/>
      <c r="CRA12" s="1025"/>
      <c r="CRB12" s="1026"/>
      <c r="CRC12" s="1025"/>
      <c r="CRD12" s="1026"/>
      <c r="CRE12" s="1025"/>
      <c r="CRF12" s="1026"/>
      <c r="CRG12" s="1025"/>
      <c r="CRH12" s="1026"/>
      <c r="CRI12" s="1025"/>
      <c r="CRJ12" s="1026"/>
      <c r="CRK12" s="1025"/>
      <c r="CRL12" s="1026"/>
      <c r="CRM12" s="1025"/>
      <c r="CRN12" s="1026"/>
      <c r="CRO12" s="1025"/>
      <c r="CRP12" s="1026"/>
      <c r="CRQ12" s="1025"/>
      <c r="CRR12" s="1026"/>
      <c r="CRS12" s="1025"/>
      <c r="CRT12" s="1026"/>
      <c r="CRU12" s="1025"/>
      <c r="CRV12" s="1026"/>
      <c r="CRW12" s="1025"/>
      <c r="CRX12" s="1026"/>
      <c r="CRY12" s="1025"/>
      <c r="CRZ12" s="1026"/>
      <c r="CSA12" s="1025"/>
      <c r="CSB12" s="1026"/>
      <c r="CSC12" s="1025"/>
      <c r="CSD12" s="1026"/>
      <c r="CSE12" s="1025"/>
      <c r="CSF12" s="1026"/>
      <c r="CSG12" s="1025"/>
      <c r="CSH12" s="1026"/>
      <c r="CSI12" s="1025"/>
      <c r="CSJ12" s="1026"/>
      <c r="CSK12" s="1025"/>
      <c r="CSL12" s="1026"/>
      <c r="CSM12" s="1025"/>
      <c r="CSN12" s="1026"/>
      <c r="CSO12" s="1025"/>
      <c r="CSP12" s="1026"/>
      <c r="CSQ12" s="1025"/>
      <c r="CSR12" s="1026"/>
      <c r="CSS12" s="1025"/>
      <c r="CST12" s="1026"/>
      <c r="CSU12" s="1025"/>
      <c r="CSV12" s="1026"/>
      <c r="CSW12" s="1025"/>
      <c r="CSX12" s="1026"/>
      <c r="CSY12" s="1025"/>
      <c r="CSZ12" s="1026"/>
      <c r="CTA12" s="1025"/>
      <c r="CTB12" s="1026"/>
      <c r="CTC12" s="1025"/>
      <c r="CTD12" s="1026"/>
      <c r="CTE12" s="1025"/>
      <c r="CTF12" s="1026"/>
      <c r="CTG12" s="1025"/>
      <c r="CTH12" s="1026"/>
      <c r="CTI12" s="1025"/>
      <c r="CTJ12" s="1026"/>
      <c r="CTK12" s="1025"/>
      <c r="CTL12" s="1026"/>
      <c r="CTM12" s="1025"/>
      <c r="CTN12" s="1026"/>
      <c r="CTO12" s="1025"/>
      <c r="CTP12" s="1026"/>
      <c r="CTQ12" s="1025"/>
      <c r="CTR12" s="1026"/>
      <c r="CTS12" s="1025"/>
      <c r="CTT12" s="1026"/>
      <c r="CTU12" s="1025"/>
      <c r="CTV12" s="1026"/>
      <c r="CTW12" s="1025"/>
      <c r="CTX12" s="1026"/>
      <c r="CTY12" s="1025"/>
      <c r="CTZ12" s="1026"/>
      <c r="CUA12" s="1025"/>
      <c r="CUB12" s="1026"/>
      <c r="CUC12" s="1025"/>
      <c r="CUD12" s="1026"/>
      <c r="CUE12" s="1025"/>
      <c r="CUF12" s="1026"/>
      <c r="CUG12" s="1025"/>
      <c r="CUH12" s="1026"/>
      <c r="CUI12" s="1025"/>
      <c r="CUJ12" s="1026"/>
      <c r="CUK12" s="1025"/>
      <c r="CUL12" s="1026"/>
      <c r="CUM12" s="1025"/>
      <c r="CUN12" s="1026"/>
      <c r="CUO12" s="1025"/>
      <c r="CUP12" s="1026"/>
      <c r="CUQ12" s="1025"/>
      <c r="CUR12" s="1026"/>
      <c r="CUS12" s="1025"/>
      <c r="CUT12" s="1026"/>
      <c r="CUU12" s="1025"/>
      <c r="CUV12" s="1026"/>
      <c r="CUW12" s="1025"/>
      <c r="CUX12" s="1026"/>
      <c r="CUY12" s="1025"/>
      <c r="CUZ12" s="1026"/>
      <c r="CVA12" s="1025"/>
      <c r="CVB12" s="1026"/>
      <c r="CVC12" s="1025"/>
      <c r="CVD12" s="1026"/>
      <c r="CVE12" s="1025"/>
      <c r="CVF12" s="1026"/>
      <c r="CVG12" s="1025"/>
      <c r="CVH12" s="1026"/>
      <c r="CVI12" s="1025"/>
      <c r="CVJ12" s="1026"/>
      <c r="CVK12" s="1025"/>
      <c r="CVL12" s="1026"/>
      <c r="CVM12" s="1025"/>
      <c r="CVN12" s="1026"/>
      <c r="CVO12" s="1025"/>
      <c r="CVP12" s="1026"/>
      <c r="CVQ12" s="1025"/>
      <c r="CVR12" s="1026"/>
      <c r="CVS12" s="1025"/>
      <c r="CVT12" s="1026"/>
      <c r="CVU12" s="1025"/>
      <c r="CVV12" s="1026"/>
      <c r="CVW12" s="1025"/>
      <c r="CVX12" s="1026"/>
      <c r="CVY12" s="1025"/>
      <c r="CVZ12" s="1026"/>
      <c r="CWA12" s="1025"/>
      <c r="CWB12" s="1026"/>
      <c r="CWC12" s="1025"/>
      <c r="CWD12" s="1026"/>
      <c r="CWE12" s="1025"/>
      <c r="CWF12" s="1026"/>
      <c r="CWG12" s="1025"/>
      <c r="CWH12" s="1026"/>
      <c r="CWI12" s="1025"/>
      <c r="CWJ12" s="1026"/>
      <c r="CWK12" s="1025"/>
      <c r="CWL12" s="1026"/>
      <c r="CWM12" s="1025"/>
      <c r="CWN12" s="1026"/>
      <c r="CWO12" s="1025"/>
      <c r="CWP12" s="1026"/>
      <c r="CWQ12" s="1025"/>
      <c r="CWR12" s="1026"/>
      <c r="CWS12" s="1025"/>
      <c r="CWT12" s="1026"/>
      <c r="CWU12" s="1025"/>
      <c r="CWV12" s="1026"/>
      <c r="CWW12" s="1025"/>
      <c r="CWX12" s="1026"/>
      <c r="CWY12" s="1025"/>
      <c r="CWZ12" s="1026"/>
      <c r="CXA12" s="1025"/>
      <c r="CXB12" s="1026"/>
      <c r="CXC12" s="1025"/>
      <c r="CXD12" s="1026"/>
      <c r="CXE12" s="1025"/>
      <c r="CXF12" s="1026"/>
      <c r="CXG12" s="1025"/>
      <c r="CXH12" s="1026"/>
      <c r="CXI12" s="1025"/>
      <c r="CXJ12" s="1026"/>
      <c r="CXK12" s="1025"/>
      <c r="CXL12" s="1026"/>
      <c r="CXM12" s="1025"/>
      <c r="CXN12" s="1026"/>
      <c r="CXO12" s="1025"/>
      <c r="CXP12" s="1026"/>
      <c r="CXQ12" s="1025"/>
      <c r="CXR12" s="1026"/>
      <c r="CXS12" s="1025"/>
      <c r="CXT12" s="1026"/>
      <c r="CXU12" s="1025"/>
      <c r="CXV12" s="1026"/>
      <c r="CXW12" s="1025"/>
      <c r="CXX12" s="1026"/>
      <c r="CXY12" s="1025"/>
      <c r="CXZ12" s="1026"/>
      <c r="CYA12" s="1025"/>
      <c r="CYB12" s="1026"/>
      <c r="CYC12" s="1025"/>
      <c r="CYD12" s="1026"/>
      <c r="CYE12" s="1025"/>
      <c r="CYF12" s="1026"/>
      <c r="CYG12" s="1025"/>
      <c r="CYH12" s="1026"/>
      <c r="CYI12" s="1025"/>
      <c r="CYJ12" s="1026"/>
      <c r="CYK12" s="1025"/>
      <c r="CYL12" s="1026"/>
      <c r="CYM12" s="1025"/>
      <c r="CYN12" s="1026"/>
      <c r="CYO12" s="1025"/>
      <c r="CYP12" s="1026"/>
      <c r="CYQ12" s="1025"/>
      <c r="CYR12" s="1026"/>
      <c r="CYS12" s="1025"/>
      <c r="CYT12" s="1026"/>
      <c r="CYU12" s="1025"/>
      <c r="CYV12" s="1026"/>
      <c r="CYW12" s="1025"/>
      <c r="CYX12" s="1026"/>
      <c r="CYY12" s="1025"/>
      <c r="CYZ12" s="1026"/>
      <c r="CZA12" s="1025"/>
      <c r="CZB12" s="1026"/>
      <c r="CZC12" s="1025"/>
      <c r="CZD12" s="1026"/>
      <c r="CZE12" s="1025"/>
      <c r="CZF12" s="1026"/>
      <c r="CZG12" s="1025"/>
      <c r="CZH12" s="1026"/>
      <c r="CZI12" s="1025"/>
      <c r="CZJ12" s="1026"/>
      <c r="CZK12" s="1025"/>
      <c r="CZL12" s="1026"/>
      <c r="CZM12" s="1025"/>
      <c r="CZN12" s="1026"/>
      <c r="CZO12" s="1025"/>
      <c r="CZP12" s="1026"/>
      <c r="CZQ12" s="1025"/>
      <c r="CZR12" s="1026"/>
      <c r="CZS12" s="1025"/>
      <c r="CZT12" s="1026"/>
      <c r="CZU12" s="1025"/>
      <c r="CZV12" s="1026"/>
      <c r="CZW12" s="1025"/>
      <c r="CZX12" s="1026"/>
      <c r="CZY12" s="1025"/>
      <c r="CZZ12" s="1026"/>
      <c r="DAA12" s="1025"/>
      <c r="DAB12" s="1026"/>
      <c r="DAC12" s="1025"/>
      <c r="DAD12" s="1026"/>
      <c r="DAE12" s="1025"/>
      <c r="DAF12" s="1026"/>
      <c r="DAG12" s="1025"/>
      <c r="DAH12" s="1026"/>
      <c r="DAI12" s="1025"/>
      <c r="DAJ12" s="1026"/>
      <c r="DAK12" s="1025"/>
      <c r="DAL12" s="1026"/>
      <c r="DAM12" s="1025"/>
      <c r="DAN12" s="1026"/>
      <c r="DAO12" s="1025"/>
      <c r="DAP12" s="1026"/>
      <c r="DAQ12" s="1025"/>
      <c r="DAR12" s="1026"/>
      <c r="DAS12" s="1025"/>
      <c r="DAT12" s="1026"/>
      <c r="DAU12" s="1025"/>
      <c r="DAV12" s="1026"/>
      <c r="DAW12" s="1025"/>
      <c r="DAX12" s="1026"/>
      <c r="DAY12" s="1025"/>
      <c r="DAZ12" s="1026"/>
      <c r="DBA12" s="1025"/>
      <c r="DBB12" s="1026"/>
      <c r="DBC12" s="1025"/>
      <c r="DBD12" s="1026"/>
      <c r="DBE12" s="1025"/>
      <c r="DBF12" s="1026"/>
      <c r="DBG12" s="1025"/>
      <c r="DBH12" s="1026"/>
      <c r="DBI12" s="1025"/>
      <c r="DBJ12" s="1026"/>
      <c r="DBK12" s="1025"/>
      <c r="DBL12" s="1026"/>
      <c r="DBM12" s="1025"/>
      <c r="DBN12" s="1026"/>
      <c r="DBO12" s="1025"/>
      <c r="DBP12" s="1026"/>
      <c r="DBQ12" s="1025"/>
      <c r="DBR12" s="1026"/>
      <c r="DBS12" s="1025"/>
      <c r="DBT12" s="1026"/>
      <c r="DBU12" s="1025"/>
      <c r="DBV12" s="1026"/>
      <c r="DBW12" s="1025"/>
      <c r="DBX12" s="1026"/>
      <c r="DBY12" s="1025"/>
      <c r="DBZ12" s="1026"/>
      <c r="DCA12" s="1025"/>
      <c r="DCB12" s="1026"/>
      <c r="DCC12" s="1025"/>
      <c r="DCD12" s="1026"/>
      <c r="DCE12" s="1025"/>
      <c r="DCF12" s="1026"/>
      <c r="DCG12" s="1025"/>
      <c r="DCH12" s="1026"/>
      <c r="DCI12" s="1025"/>
      <c r="DCJ12" s="1026"/>
      <c r="DCK12" s="1025"/>
      <c r="DCL12" s="1026"/>
      <c r="DCM12" s="1025"/>
      <c r="DCN12" s="1026"/>
      <c r="DCO12" s="1025"/>
      <c r="DCP12" s="1026"/>
      <c r="DCQ12" s="1025"/>
      <c r="DCR12" s="1026"/>
      <c r="DCS12" s="1025"/>
      <c r="DCT12" s="1026"/>
      <c r="DCU12" s="1025"/>
      <c r="DCV12" s="1026"/>
      <c r="DCW12" s="1025"/>
      <c r="DCX12" s="1026"/>
      <c r="DCY12" s="1025"/>
      <c r="DCZ12" s="1026"/>
      <c r="DDA12" s="1025"/>
      <c r="DDB12" s="1026"/>
      <c r="DDC12" s="1025"/>
      <c r="DDD12" s="1026"/>
      <c r="DDE12" s="1025"/>
      <c r="DDF12" s="1026"/>
      <c r="DDG12" s="1025"/>
      <c r="DDH12" s="1026"/>
      <c r="DDI12" s="1025"/>
      <c r="DDJ12" s="1026"/>
      <c r="DDK12" s="1025"/>
      <c r="DDL12" s="1026"/>
      <c r="DDM12" s="1025"/>
      <c r="DDN12" s="1026"/>
      <c r="DDO12" s="1025"/>
      <c r="DDP12" s="1026"/>
      <c r="DDQ12" s="1025"/>
      <c r="DDR12" s="1026"/>
      <c r="DDS12" s="1025"/>
      <c r="DDT12" s="1026"/>
      <c r="DDU12" s="1025"/>
      <c r="DDV12" s="1026"/>
      <c r="DDW12" s="1025"/>
      <c r="DDX12" s="1026"/>
      <c r="DDY12" s="1025"/>
      <c r="DDZ12" s="1026"/>
      <c r="DEA12" s="1025"/>
      <c r="DEB12" s="1026"/>
      <c r="DEC12" s="1025"/>
      <c r="DED12" s="1026"/>
      <c r="DEE12" s="1025"/>
      <c r="DEF12" s="1026"/>
      <c r="DEG12" s="1025"/>
      <c r="DEH12" s="1026"/>
      <c r="DEI12" s="1025"/>
      <c r="DEJ12" s="1026"/>
      <c r="DEK12" s="1025"/>
      <c r="DEL12" s="1026"/>
      <c r="DEM12" s="1025"/>
      <c r="DEN12" s="1026"/>
      <c r="DEO12" s="1025"/>
      <c r="DEP12" s="1026"/>
      <c r="DEQ12" s="1025"/>
      <c r="DER12" s="1026"/>
      <c r="DES12" s="1025"/>
      <c r="DET12" s="1026"/>
      <c r="DEU12" s="1025"/>
      <c r="DEV12" s="1026"/>
      <c r="DEW12" s="1025"/>
      <c r="DEX12" s="1026"/>
      <c r="DEY12" s="1025"/>
      <c r="DEZ12" s="1026"/>
      <c r="DFA12" s="1025"/>
      <c r="DFB12" s="1026"/>
      <c r="DFC12" s="1025"/>
      <c r="DFD12" s="1026"/>
      <c r="DFE12" s="1025"/>
      <c r="DFF12" s="1026"/>
      <c r="DFG12" s="1025"/>
      <c r="DFH12" s="1026"/>
      <c r="DFI12" s="1025"/>
      <c r="DFJ12" s="1026"/>
      <c r="DFK12" s="1025"/>
      <c r="DFL12" s="1026"/>
      <c r="DFM12" s="1025"/>
      <c r="DFN12" s="1026"/>
      <c r="DFO12" s="1025"/>
      <c r="DFP12" s="1026"/>
      <c r="DFQ12" s="1025"/>
      <c r="DFR12" s="1026"/>
      <c r="DFS12" s="1025"/>
      <c r="DFT12" s="1026"/>
      <c r="DFU12" s="1025"/>
      <c r="DFV12" s="1026"/>
      <c r="DFW12" s="1025"/>
      <c r="DFX12" s="1026"/>
      <c r="DFY12" s="1025"/>
      <c r="DFZ12" s="1026"/>
      <c r="DGA12" s="1025"/>
      <c r="DGB12" s="1026"/>
      <c r="DGC12" s="1025"/>
      <c r="DGD12" s="1026"/>
      <c r="DGE12" s="1025"/>
      <c r="DGF12" s="1026"/>
      <c r="DGG12" s="1025"/>
      <c r="DGH12" s="1026"/>
      <c r="DGI12" s="1025"/>
      <c r="DGJ12" s="1026"/>
      <c r="DGK12" s="1025"/>
      <c r="DGL12" s="1026"/>
      <c r="DGM12" s="1025"/>
      <c r="DGN12" s="1026"/>
      <c r="DGO12" s="1025"/>
      <c r="DGP12" s="1026"/>
      <c r="DGQ12" s="1025"/>
      <c r="DGR12" s="1026"/>
      <c r="DGS12" s="1025"/>
      <c r="DGT12" s="1026"/>
      <c r="DGU12" s="1025"/>
      <c r="DGV12" s="1026"/>
      <c r="DGW12" s="1025"/>
      <c r="DGX12" s="1026"/>
      <c r="DGY12" s="1025"/>
      <c r="DGZ12" s="1026"/>
      <c r="DHA12" s="1025"/>
      <c r="DHB12" s="1026"/>
      <c r="DHC12" s="1025"/>
      <c r="DHD12" s="1026"/>
      <c r="DHE12" s="1025"/>
      <c r="DHF12" s="1026"/>
      <c r="DHG12" s="1025"/>
      <c r="DHH12" s="1026"/>
      <c r="DHI12" s="1025"/>
      <c r="DHJ12" s="1026"/>
      <c r="DHK12" s="1025"/>
      <c r="DHL12" s="1026"/>
      <c r="DHM12" s="1025"/>
      <c r="DHN12" s="1026"/>
      <c r="DHO12" s="1025"/>
      <c r="DHP12" s="1026"/>
      <c r="DHQ12" s="1025"/>
      <c r="DHR12" s="1026"/>
      <c r="DHS12" s="1025"/>
      <c r="DHT12" s="1026"/>
      <c r="DHU12" s="1025"/>
      <c r="DHV12" s="1026"/>
      <c r="DHW12" s="1025"/>
      <c r="DHX12" s="1026"/>
      <c r="DHY12" s="1025"/>
      <c r="DHZ12" s="1026"/>
      <c r="DIA12" s="1025"/>
      <c r="DIB12" s="1026"/>
      <c r="DIC12" s="1025"/>
      <c r="DID12" s="1026"/>
      <c r="DIE12" s="1025"/>
      <c r="DIF12" s="1026"/>
      <c r="DIG12" s="1025"/>
      <c r="DIH12" s="1026"/>
      <c r="DII12" s="1025"/>
      <c r="DIJ12" s="1026"/>
      <c r="DIK12" s="1025"/>
      <c r="DIL12" s="1026"/>
      <c r="DIM12" s="1025"/>
      <c r="DIN12" s="1026"/>
      <c r="DIO12" s="1025"/>
      <c r="DIP12" s="1026"/>
      <c r="DIQ12" s="1025"/>
      <c r="DIR12" s="1026"/>
      <c r="DIS12" s="1025"/>
      <c r="DIT12" s="1026"/>
      <c r="DIU12" s="1025"/>
      <c r="DIV12" s="1026"/>
      <c r="DIW12" s="1025"/>
      <c r="DIX12" s="1026"/>
      <c r="DIY12" s="1025"/>
      <c r="DIZ12" s="1026"/>
      <c r="DJA12" s="1025"/>
      <c r="DJB12" s="1026"/>
      <c r="DJC12" s="1025"/>
      <c r="DJD12" s="1026"/>
      <c r="DJE12" s="1025"/>
      <c r="DJF12" s="1026"/>
      <c r="DJG12" s="1025"/>
      <c r="DJH12" s="1026"/>
      <c r="DJI12" s="1025"/>
      <c r="DJJ12" s="1026"/>
      <c r="DJK12" s="1025"/>
      <c r="DJL12" s="1026"/>
      <c r="DJM12" s="1025"/>
      <c r="DJN12" s="1026"/>
      <c r="DJO12" s="1025"/>
      <c r="DJP12" s="1026"/>
      <c r="DJQ12" s="1025"/>
      <c r="DJR12" s="1026"/>
      <c r="DJS12" s="1025"/>
      <c r="DJT12" s="1026"/>
      <c r="DJU12" s="1025"/>
      <c r="DJV12" s="1026"/>
      <c r="DJW12" s="1025"/>
      <c r="DJX12" s="1026"/>
      <c r="DJY12" s="1025"/>
      <c r="DJZ12" s="1026"/>
      <c r="DKA12" s="1025"/>
      <c r="DKB12" s="1026"/>
      <c r="DKC12" s="1025"/>
      <c r="DKD12" s="1026"/>
      <c r="DKE12" s="1025"/>
      <c r="DKF12" s="1026"/>
      <c r="DKG12" s="1025"/>
      <c r="DKH12" s="1026"/>
      <c r="DKI12" s="1025"/>
      <c r="DKJ12" s="1026"/>
      <c r="DKK12" s="1025"/>
      <c r="DKL12" s="1026"/>
      <c r="DKM12" s="1025"/>
      <c r="DKN12" s="1026"/>
      <c r="DKO12" s="1025"/>
      <c r="DKP12" s="1026"/>
      <c r="DKQ12" s="1025"/>
      <c r="DKR12" s="1026"/>
      <c r="DKS12" s="1025"/>
      <c r="DKT12" s="1026"/>
      <c r="DKU12" s="1025"/>
      <c r="DKV12" s="1026"/>
      <c r="DKW12" s="1025"/>
      <c r="DKX12" s="1026"/>
      <c r="DKY12" s="1025"/>
      <c r="DKZ12" s="1026"/>
      <c r="DLA12" s="1025"/>
      <c r="DLB12" s="1026"/>
      <c r="DLC12" s="1025"/>
      <c r="DLD12" s="1026"/>
      <c r="DLE12" s="1025"/>
      <c r="DLF12" s="1026"/>
      <c r="DLG12" s="1025"/>
      <c r="DLH12" s="1026"/>
      <c r="DLI12" s="1025"/>
      <c r="DLJ12" s="1026"/>
      <c r="DLK12" s="1025"/>
      <c r="DLL12" s="1026"/>
      <c r="DLM12" s="1025"/>
      <c r="DLN12" s="1026"/>
      <c r="DLO12" s="1025"/>
      <c r="DLP12" s="1026"/>
      <c r="DLQ12" s="1025"/>
      <c r="DLR12" s="1026"/>
      <c r="DLS12" s="1025"/>
      <c r="DLT12" s="1026"/>
      <c r="DLU12" s="1025"/>
      <c r="DLV12" s="1026"/>
      <c r="DLW12" s="1025"/>
      <c r="DLX12" s="1026"/>
      <c r="DLY12" s="1025"/>
      <c r="DLZ12" s="1026"/>
      <c r="DMA12" s="1025"/>
      <c r="DMB12" s="1026"/>
      <c r="DMC12" s="1025"/>
      <c r="DMD12" s="1026"/>
      <c r="DME12" s="1025"/>
      <c r="DMF12" s="1026"/>
      <c r="DMG12" s="1025"/>
      <c r="DMH12" s="1026"/>
      <c r="DMI12" s="1025"/>
      <c r="DMJ12" s="1026"/>
      <c r="DMK12" s="1025"/>
      <c r="DML12" s="1026"/>
      <c r="DMM12" s="1025"/>
      <c r="DMN12" s="1026"/>
      <c r="DMO12" s="1025"/>
      <c r="DMP12" s="1026"/>
      <c r="DMQ12" s="1025"/>
      <c r="DMR12" s="1026"/>
      <c r="DMS12" s="1025"/>
      <c r="DMT12" s="1026"/>
      <c r="DMU12" s="1025"/>
      <c r="DMV12" s="1026"/>
      <c r="DMW12" s="1025"/>
      <c r="DMX12" s="1026"/>
      <c r="DMY12" s="1025"/>
      <c r="DMZ12" s="1026"/>
      <c r="DNA12" s="1025"/>
      <c r="DNB12" s="1026"/>
      <c r="DNC12" s="1025"/>
      <c r="DND12" s="1026"/>
      <c r="DNE12" s="1025"/>
      <c r="DNF12" s="1026"/>
      <c r="DNG12" s="1025"/>
      <c r="DNH12" s="1026"/>
      <c r="DNI12" s="1025"/>
      <c r="DNJ12" s="1026"/>
      <c r="DNK12" s="1025"/>
      <c r="DNL12" s="1026"/>
      <c r="DNM12" s="1025"/>
      <c r="DNN12" s="1026"/>
      <c r="DNO12" s="1025"/>
      <c r="DNP12" s="1026"/>
      <c r="DNQ12" s="1025"/>
      <c r="DNR12" s="1026"/>
      <c r="DNS12" s="1025"/>
      <c r="DNT12" s="1026"/>
      <c r="DNU12" s="1025"/>
      <c r="DNV12" s="1026"/>
      <c r="DNW12" s="1025"/>
      <c r="DNX12" s="1026"/>
      <c r="DNY12" s="1025"/>
      <c r="DNZ12" s="1026"/>
      <c r="DOA12" s="1025"/>
      <c r="DOB12" s="1026"/>
      <c r="DOC12" s="1025"/>
      <c r="DOD12" s="1026"/>
      <c r="DOE12" s="1025"/>
      <c r="DOF12" s="1026"/>
      <c r="DOG12" s="1025"/>
      <c r="DOH12" s="1026"/>
      <c r="DOI12" s="1025"/>
      <c r="DOJ12" s="1026"/>
      <c r="DOK12" s="1025"/>
      <c r="DOL12" s="1026"/>
      <c r="DOM12" s="1025"/>
      <c r="DON12" s="1026"/>
      <c r="DOO12" s="1025"/>
      <c r="DOP12" s="1026"/>
      <c r="DOQ12" s="1025"/>
      <c r="DOR12" s="1026"/>
      <c r="DOS12" s="1025"/>
      <c r="DOT12" s="1026"/>
      <c r="DOU12" s="1025"/>
      <c r="DOV12" s="1026"/>
      <c r="DOW12" s="1025"/>
      <c r="DOX12" s="1026"/>
      <c r="DOY12" s="1025"/>
      <c r="DOZ12" s="1026"/>
      <c r="DPA12" s="1025"/>
      <c r="DPB12" s="1026"/>
      <c r="DPC12" s="1025"/>
      <c r="DPD12" s="1026"/>
      <c r="DPE12" s="1025"/>
      <c r="DPF12" s="1026"/>
      <c r="DPG12" s="1025"/>
      <c r="DPH12" s="1026"/>
      <c r="DPI12" s="1025"/>
      <c r="DPJ12" s="1026"/>
      <c r="DPK12" s="1025"/>
      <c r="DPL12" s="1026"/>
      <c r="DPM12" s="1025"/>
      <c r="DPN12" s="1026"/>
      <c r="DPO12" s="1025"/>
      <c r="DPP12" s="1026"/>
      <c r="DPQ12" s="1025"/>
      <c r="DPR12" s="1026"/>
      <c r="DPS12" s="1025"/>
      <c r="DPT12" s="1026"/>
      <c r="DPU12" s="1025"/>
      <c r="DPV12" s="1026"/>
      <c r="DPW12" s="1025"/>
      <c r="DPX12" s="1026"/>
      <c r="DPY12" s="1025"/>
      <c r="DPZ12" s="1026"/>
      <c r="DQA12" s="1025"/>
      <c r="DQB12" s="1026"/>
      <c r="DQC12" s="1025"/>
      <c r="DQD12" s="1026"/>
      <c r="DQE12" s="1025"/>
      <c r="DQF12" s="1026"/>
      <c r="DQG12" s="1025"/>
      <c r="DQH12" s="1026"/>
      <c r="DQI12" s="1025"/>
      <c r="DQJ12" s="1026"/>
      <c r="DQK12" s="1025"/>
      <c r="DQL12" s="1026"/>
      <c r="DQM12" s="1025"/>
      <c r="DQN12" s="1026"/>
      <c r="DQO12" s="1025"/>
      <c r="DQP12" s="1026"/>
      <c r="DQQ12" s="1025"/>
      <c r="DQR12" s="1026"/>
      <c r="DQS12" s="1025"/>
      <c r="DQT12" s="1026"/>
      <c r="DQU12" s="1025"/>
      <c r="DQV12" s="1026"/>
      <c r="DQW12" s="1025"/>
      <c r="DQX12" s="1026"/>
      <c r="DQY12" s="1025"/>
      <c r="DQZ12" s="1026"/>
      <c r="DRA12" s="1025"/>
      <c r="DRB12" s="1026"/>
      <c r="DRC12" s="1025"/>
      <c r="DRD12" s="1026"/>
      <c r="DRE12" s="1025"/>
      <c r="DRF12" s="1026"/>
      <c r="DRG12" s="1025"/>
      <c r="DRH12" s="1026"/>
      <c r="DRI12" s="1025"/>
      <c r="DRJ12" s="1026"/>
      <c r="DRK12" s="1025"/>
      <c r="DRL12" s="1026"/>
      <c r="DRM12" s="1025"/>
      <c r="DRN12" s="1026"/>
      <c r="DRO12" s="1025"/>
      <c r="DRP12" s="1026"/>
      <c r="DRQ12" s="1025"/>
      <c r="DRR12" s="1026"/>
      <c r="DRS12" s="1025"/>
      <c r="DRT12" s="1026"/>
      <c r="DRU12" s="1025"/>
      <c r="DRV12" s="1026"/>
      <c r="DRW12" s="1025"/>
      <c r="DRX12" s="1026"/>
      <c r="DRY12" s="1025"/>
      <c r="DRZ12" s="1026"/>
      <c r="DSA12" s="1025"/>
      <c r="DSB12" s="1026"/>
      <c r="DSC12" s="1025"/>
      <c r="DSD12" s="1026"/>
      <c r="DSE12" s="1025"/>
      <c r="DSF12" s="1026"/>
      <c r="DSG12" s="1025"/>
      <c r="DSH12" s="1026"/>
      <c r="DSI12" s="1025"/>
      <c r="DSJ12" s="1026"/>
      <c r="DSK12" s="1025"/>
      <c r="DSL12" s="1026"/>
      <c r="DSM12" s="1025"/>
      <c r="DSN12" s="1026"/>
      <c r="DSO12" s="1025"/>
      <c r="DSP12" s="1026"/>
      <c r="DSQ12" s="1025"/>
      <c r="DSR12" s="1026"/>
      <c r="DSS12" s="1025"/>
      <c r="DST12" s="1026"/>
      <c r="DSU12" s="1025"/>
      <c r="DSV12" s="1026"/>
      <c r="DSW12" s="1025"/>
      <c r="DSX12" s="1026"/>
      <c r="DSY12" s="1025"/>
      <c r="DSZ12" s="1026"/>
      <c r="DTA12" s="1025"/>
      <c r="DTB12" s="1026"/>
      <c r="DTC12" s="1025"/>
      <c r="DTD12" s="1026"/>
      <c r="DTE12" s="1025"/>
      <c r="DTF12" s="1026"/>
      <c r="DTG12" s="1025"/>
      <c r="DTH12" s="1026"/>
      <c r="DTI12" s="1025"/>
      <c r="DTJ12" s="1026"/>
      <c r="DTK12" s="1025"/>
      <c r="DTL12" s="1026"/>
      <c r="DTM12" s="1025"/>
      <c r="DTN12" s="1026"/>
      <c r="DTO12" s="1025"/>
      <c r="DTP12" s="1026"/>
      <c r="DTQ12" s="1025"/>
      <c r="DTR12" s="1026"/>
      <c r="DTS12" s="1025"/>
      <c r="DTT12" s="1026"/>
      <c r="DTU12" s="1025"/>
      <c r="DTV12" s="1026"/>
      <c r="DTW12" s="1025"/>
      <c r="DTX12" s="1026"/>
      <c r="DTY12" s="1025"/>
      <c r="DTZ12" s="1026"/>
      <c r="DUA12" s="1025"/>
      <c r="DUB12" s="1026"/>
      <c r="DUC12" s="1025"/>
      <c r="DUD12" s="1026"/>
      <c r="DUE12" s="1025"/>
      <c r="DUF12" s="1026"/>
      <c r="DUG12" s="1025"/>
      <c r="DUH12" s="1026"/>
      <c r="DUI12" s="1025"/>
      <c r="DUJ12" s="1026"/>
      <c r="DUK12" s="1025"/>
      <c r="DUL12" s="1026"/>
      <c r="DUM12" s="1025"/>
      <c r="DUN12" s="1026"/>
      <c r="DUO12" s="1025"/>
      <c r="DUP12" s="1026"/>
      <c r="DUQ12" s="1025"/>
      <c r="DUR12" s="1026"/>
      <c r="DUS12" s="1025"/>
      <c r="DUT12" s="1026"/>
      <c r="DUU12" s="1025"/>
      <c r="DUV12" s="1026"/>
      <c r="DUW12" s="1025"/>
      <c r="DUX12" s="1026"/>
      <c r="DUY12" s="1025"/>
      <c r="DUZ12" s="1026"/>
      <c r="DVA12" s="1025"/>
      <c r="DVB12" s="1026"/>
      <c r="DVC12" s="1025"/>
      <c r="DVD12" s="1026"/>
      <c r="DVE12" s="1025"/>
      <c r="DVF12" s="1026"/>
      <c r="DVG12" s="1025"/>
      <c r="DVH12" s="1026"/>
      <c r="DVI12" s="1025"/>
      <c r="DVJ12" s="1026"/>
      <c r="DVK12" s="1025"/>
      <c r="DVL12" s="1026"/>
      <c r="DVM12" s="1025"/>
      <c r="DVN12" s="1026"/>
      <c r="DVO12" s="1025"/>
      <c r="DVP12" s="1026"/>
      <c r="DVQ12" s="1025"/>
      <c r="DVR12" s="1026"/>
      <c r="DVS12" s="1025"/>
      <c r="DVT12" s="1026"/>
      <c r="DVU12" s="1025"/>
      <c r="DVV12" s="1026"/>
      <c r="DVW12" s="1025"/>
      <c r="DVX12" s="1026"/>
      <c r="DVY12" s="1025"/>
      <c r="DVZ12" s="1026"/>
      <c r="DWA12" s="1025"/>
      <c r="DWB12" s="1026"/>
      <c r="DWC12" s="1025"/>
      <c r="DWD12" s="1026"/>
      <c r="DWE12" s="1025"/>
      <c r="DWF12" s="1026"/>
      <c r="DWG12" s="1025"/>
      <c r="DWH12" s="1026"/>
      <c r="DWI12" s="1025"/>
      <c r="DWJ12" s="1026"/>
      <c r="DWK12" s="1025"/>
      <c r="DWL12" s="1026"/>
      <c r="DWM12" s="1025"/>
      <c r="DWN12" s="1026"/>
      <c r="DWO12" s="1025"/>
      <c r="DWP12" s="1026"/>
      <c r="DWQ12" s="1025"/>
      <c r="DWR12" s="1026"/>
      <c r="DWS12" s="1025"/>
      <c r="DWT12" s="1026"/>
      <c r="DWU12" s="1025"/>
      <c r="DWV12" s="1026"/>
      <c r="DWW12" s="1025"/>
      <c r="DWX12" s="1026"/>
      <c r="DWY12" s="1025"/>
      <c r="DWZ12" s="1026"/>
      <c r="DXA12" s="1025"/>
      <c r="DXB12" s="1026"/>
      <c r="DXC12" s="1025"/>
      <c r="DXD12" s="1026"/>
      <c r="DXE12" s="1025"/>
      <c r="DXF12" s="1026"/>
      <c r="DXG12" s="1025"/>
      <c r="DXH12" s="1026"/>
      <c r="DXI12" s="1025"/>
      <c r="DXJ12" s="1026"/>
      <c r="DXK12" s="1025"/>
      <c r="DXL12" s="1026"/>
      <c r="DXM12" s="1025"/>
      <c r="DXN12" s="1026"/>
      <c r="DXO12" s="1025"/>
      <c r="DXP12" s="1026"/>
      <c r="DXQ12" s="1025"/>
      <c r="DXR12" s="1026"/>
      <c r="DXS12" s="1025"/>
      <c r="DXT12" s="1026"/>
      <c r="DXU12" s="1025"/>
      <c r="DXV12" s="1026"/>
      <c r="DXW12" s="1025"/>
      <c r="DXX12" s="1026"/>
      <c r="DXY12" s="1025"/>
      <c r="DXZ12" s="1026"/>
      <c r="DYA12" s="1025"/>
      <c r="DYB12" s="1026"/>
      <c r="DYC12" s="1025"/>
      <c r="DYD12" s="1026"/>
      <c r="DYE12" s="1025"/>
      <c r="DYF12" s="1026"/>
      <c r="DYG12" s="1025"/>
      <c r="DYH12" s="1026"/>
      <c r="DYI12" s="1025"/>
      <c r="DYJ12" s="1026"/>
      <c r="DYK12" s="1025"/>
      <c r="DYL12" s="1026"/>
      <c r="DYM12" s="1025"/>
      <c r="DYN12" s="1026"/>
      <c r="DYO12" s="1025"/>
      <c r="DYP12" s="1026"/>
      <c r="DYQ12" s="1025"/>
      <c r="DYR12" s="1026"/>
      <c r="DYS12" s="1025"/>
      <c r="DYT12" s="1026"/>
      <c r="DYU12" s="1025"/>
      <c r="DYV12" s="1026"/>
      <c r="DYW12" s="1025"/>
      <c r="DYX12" s="1026"/>
      <c r="DYY12" s="1025"/>
      <c r="DYZ12" s="1026"/>
      <c r="DZA12" s="1025"/>
      <c r="DZB12" s="1026"/>
      <c r="DZC12" s="1025"/>
      <c r="DZD12" s="1026"/>
      <c r="DZE12" s="1025"/>
      <c r="DZF12" s="1026"/>
      <c r="DZG12" s="1025"/>
      <c r="DZH12" s="1026"/>
      <c r="DZI12" s="1025"/>
      <c r="DZJ12" s="1026"/>
      <c r="DZK12" s="1025"/>
      <c r="DZL12" s="1026"/>
      <c r="DZM12" s="1025"/>
      <c r="DZN12" s="1026"/>
      <c r="DZO12" s="1025"/>
      <c r="DZP12" s="1026"/>
      <c r="DZQ12" s="1025"/>
      <c r="DZR12" s="1026"/>
      <c r="DZS12" s="1025"/>
      <c r="DZT12" s="1026"/>
      <c r="DZU12" s="1025"/>
      <c r="DZV12" s="1026"/>
      <c r="DZW12" s="1025"/>
      <c r="DZX12" s="1026"/>
      <c r="DZY12" s="1025"/>
      <c r="DZZ12" s="1026"/>
      <c r="EAA12" s="1025"/>
      <c r="EAB12" s="1026"/>
      <c r="EAC12" s="1025"/>
      <c r="EAD12" s="1026"/>
      <c r="EAE12" s="1025"/>
      <c r="EAF12" s="1026"/>
      <c r="EAG12" s="1025"/>
      <c r="EAH12" s="1026"/>
      <c r="EAI12" s="1025"/>
      <c r="EAJ12" s="1026"/>
      <c r="EAK12" s="1025"/>
      <c r="EAL12" s="1026"/>
      <c r="EAM12" s="1025"/>
      <c r="EAN12" s="1026"/>
      <c r="EAO12" s="1025"/>
      <c r="EAP12" s="1026"/>
      <c r="EAQ12" s="1025"/>
      <c r="EAR12" s="1026"/>
      <c r="EAS12" s="1025"/>
      <c r="EAT12" s="1026"/>
      <c r="EAU12" s="1025"/>
      <c r="EAV12" s="1026"/>
      <c r="EAW12" s="1025"/>
      <c r="EAX12" s="1026"/>
      <c r="EAY12" s="1025"/>
      <c r="EAZ12" s="1026"/>
      <c r="EBA12" s="1025"/>
      <c r="EBB12" s="1026"/>
      <c r="EBC12" s="1025"/>
      <c r="EBD12" s="1026"/>
      <c r="EBE12" s="1025"/>
      <c r="EBF12" s="1026"/>
      <c r="EBG12" s="1025"/>
      <c r="EBH12" s="1026"/>
      <c r="EBI12" s="1025"/>
      <c r="EBJ12" s="1026"/>
      <c r="EBK12" s="1025"/>
      <c r="EBL12" s="1026"/>
      <c r="EBM12" s="1025"/>
      <c r="EBN12" s="1026"/>
      <c r="EBO12" s="1025"/>
      <c r="EBP12" s="1026"/>
      <c r="EBQ12" s="1025"/>
      <c r="EBR12" s="1026"/>
      <c r="EBS12" s="1025"/>
      <c r="EBT12" s="1026"/>
      <c r="EBU12" s="1025"/>
      <c r="EBV12" s="1026"/>
      <c r="EBW12" s="1025"/>
      <c r="EBX12" s="1026"/>
      <c r="EBY12" s="1025"/>
      <c r="EBZ12" s="1026"/>
      <c r="ECA12" s="1025"/>
      <c r="ECB12" s="1026"/>
      <c r="ECC12" s="1025"/>
      <c r="ECD12" s="1026"/>
      <c r="ECE12" s="1025"/>
      <c r="ECF12" s="1026"/>
      <c r="ECG12" s="1025"/>
      <c r="ECH12" s="1026"/>
      <c r="ECI12" s="1025"/>
      <c r="ECJ12" s="1026"/>
      <c r="ECK12" s="1025"/>
      <c r="ECL12" s="1026"/>
      <c r="ECM12" s="1025"/>
      <c r="ECN12" s="1026"/>
      <c r="ECO12" s="1025"/>
      <c r="ECP12" s="1026"/>
      <c r="ECQ12" s="1025"/>
      <c r="ECR12" s="1026"/>
      <c r="ECS12" s="1025"/>
      <c r="ECT12" s="1026"/>
      <c r="ECU12" s="1025"/>
      <c r="ECV12" s="1026"/>
      <c r="ECW12" s="1025"/>
      <c r="ECX12" s="1026"/>
      <c r="ECY12" s="1025"/>
      <c r="ECZ12" s="1026"/>
      <c r="EDA12" s="1025"/>
      <c r="EDB12" s="1026"/>
      <c r="EDC12" s="1025"/>
      <c r="EDD12" s="1026"/>
      <c r="EDE12" s="1025"/>
      <c r="EDF12" s="1026"/>
      <c r="EDG12" s="1025"/>
      <c r="EDH12" s="1026"/>
      <c r="EDI12" s="1025"/>
      <c r="EDJ12" s="1026"/>
      <c r="EDK12" s="1025"/>
      <c r="EDL12" s="1026"/>
      <c r="EDM12" s="1025"/>
      <c r="EDN12" s="1026"/>
      <c r="EDO12" s="1025"/>
      <c r="EDP12" s="1026"/>
      <c r="EDQ12" s="1025"/>
      <c r="EDR12" s="1026"/>
      <c r="EDS12" s="1025"/>
      <c r="EDT12" s="1026"/>
      <c r="EDU12" s="1025"/>
      <c r="EDV12" s="1026"/>
      <c r="EDW12" s="1025"/>
      <c r="EDX12" s="1026"/>
      <c r="EDY12" s="1025"/>
      <c r="EDZ12" s="1026"/>
      <c r="EEA12" s="1025"/>
      <c r="EEB12" s="1026"/>
      <c r="EEC12" s="1025"/>
      <c r="EED12" s="1026"/>
      <c r="EEE12" s="1025"/>
      <c r="EEF12" s="1026"/>
      <c r="EEG12" s="1025"/>
      <c r="EEH12" s="1026"/>
      <c r="EEI12" s="1025"/>
      <c r="EEJ12" s="1026"/>
      <c r="EEK12" s="1025"/>
      <c r="EEL12" s="1026"/>
      <c r="EEM12" s="1025"/>
      <c r="EEN12" s="1026"/>
      <c r="EEO12" s="1025"/>
      <c r="EEP12" s="1026"/>
      <c r="EEQ12" s="1025"/>
      <c r="EER12" s="1026"/>
      <c r="EES12" s="1025"/>
      <c r="EET12" s="1026"/>
      <c r="EEU12" s="1025"/>
      <c r="EEV12" s="1026"/>
      <c r="EEW12" s="1025"/>
      <c r="EEX12" s="1026"/>
      <c r="EEY12" s="1025"/>
      <c r="EEZ12" s="1026"/>
      <c r="EFA12" s="1025"/>
      <c r="EFB12" s="1026"/>
      <c r="EFC12" s="1025"/>
      <c r="EFD12" s="1026"/>
      <c r="EFE12" s="1025"/>
      <c r="EFF12" s="1026"/>
      <c r="EFG12" s="1025"/>
      <c r="EFH12" s="1026"/>
      <c r="EFI12" s="1025"/>
      <c r="EFJ12" s="1026"/>
      <c r="EFK12" s="1025"/>
      <c r="EFL12" s="1026"/>
      <c r="EFM12" s="1025"/>
      <c r="EFN12" s="1026"/>
      <c r="EFO12" s="1025"/>
      <c r="EFP12" s="1026"/>
      <c r="EFQ12" s="1025"/>
      <c r="EFR12" s="1026"/>
      <c r="EFS12" s="1025"/>
      <c r="EFT12" s="1026"/>
      <c r="EFU12" s="1025"/>
      <c r="EFV12" s="1026"/>
      <c r="EFW12" s="1025"/>
      <c r="EFX12" s="1026"/>
      <c r="EFY12" s="1025"/>
      <c r="EFZ12" s="1026"/>
      <c r="EGA12" s="1025"/>
      <c r="EGB12" s="1026"/>
      <c r="EGC12" s="1025"/>
      <c r="EGD12" s="1026"/>
      <c r="EGE12" s="1025"/>
      <c r="EGF12" s="1026"/>
      <c r="EGG12" s="1025"/>
      <c r="EGH12" s="1026"/>
      <c r="EGI12" s="1025"/>
      <c r="EGJ12" s="1026"/>
      <c r="EGK12" s="1025"/>
      <c r="EGL12" s="1026"/>
      <c r="EGM12" s="1025"/>
      <c r="EGN12" s="1026"/>
      <c r="EGO12" s="1025"/>
      <c r="EGP12" s="1026"/>
      <c r="EGQ12" s="1025"/>
      <c r="EGR12" s="1026"/>
      <c r="EGS12" s="1025"/>
      <c r="EGT12" s="1026"/>
      <c r="EGU12" s="1025"/>
      <c r="EGV12" s="1026"/>
      <c r="EGW12" s="1025"/>
      <c r="EGX12" s="1026"/>
      <c r="EGY12" s="1025"/>
      <c r="EGZ12" s="1026"/>
      <c r="EHA12" s="1025"/>
      <c r="EHB12" s="1026"/>
      <c r="EHC12" s="1025"/>
      <c r="EHD12" s="1026"/>
      <c r="EHE12" s="1025"/>
      <c r="EHF12" s="1026"/>
      <c r="EHG12" s="1025"/>
      <c r="EHH12" s="1026"/>
      <c r="EHI12" s="1025"/>
      <c r="EHJ12" s="1026"/>
      <c r="EHK12" s="1025"/>
      <c r="EHL12" s="1026"/>
      <c r="EHM12" s="1025"/>
      <c r="EHN12" s="1026"/>
      <c r="EHO12" s="1025"/>
      <c r="EHP12" s="1026"/>
      <c r="EHQ12" s="1025"/>
      <c r="EHR12" s="1026"/>
      <c r="EHS12" s="1025"/>
      <c r="EHT12" s="1026"/>
      <c r="EHU12" s="1025"/>
      <c r="EHV12" s="1026"/>
      <c r="EHW12" s="1025"/>
      <c r="EHX12" s="1026"/>
      <c r="EHY12" s="1025"/>
      <c r="EHZ12" s="1026"/>
      <c r="EIA12" s="1025"/>
      <c r="EIB12" s="1026"/>
      <c r="EIC12" s="1025"/>
      <c r="EID12" s="1026"/>
      <c r="EIE12" s="1025"/>
      <c r="EIF12" s="1026"/>
      <c r="EIG12" s="1025"/>
      <c r="EIH12" s="1026"/>
      <c r="EII12" s="1025"/>
      <c r="EIJ12" s="1026"/>
      <c r="EIK12" s="1025"/>
      <c r="EIL12" s="1026"/>
      <c r="EIM12" s="1025"/>
      <c r="EIN12" s="1026"/>
      <c r="EIO12" s="1025"/>
      <c r="EIP12" s="1026"/>
      <c r="EIQ12" s="1025"/>
      <c r="EIR12" s="1026"/>
      <c r="EIS12" s="1025"/>
      <c r="EIT12" s="1026"/>
      <c r="EIU12" s="1025"/>
      <c r="EIV12" s="1026"/>
      <c r="EIW12" s="1025"/>
      <c r="EIX12" s="1026"/>
      <c r="EIY12" s="1025"/>
      <c r="EIZ12" s="1026"/>
      <c r="EJA12" s="1025"/>
      <c r="EJB12" s="1026"/>
      <c r="EJC12" s="1025"/>
      <c r="EJD12" s="1026"/>
      <c r="EJE12" s="1025"/>
      <c r="EJF12" s="1026"/>
      <c r="EJG12" s="1025"/>
      <c r="EJH12" s="1026"/>
      <c r="EJI12" s="1025"/>
      <c r="EJJ12" s="1026"/>
      <c r="EJK12" s="1025"/>
      <c r="EJL12" s="1026"/>
      <c r="EJM12" s="1025"/>
      <c r="EJN12" s="1026"/>
      <c r="EJO12" s="1025"/>
      <c r="EJP12" s="1026"/>
      <c r="EJQ12" s="1025"/>
      <c r="EJR12" s="1026"/>
      <c r="EJS12" s="1025"/>
      <c r="EJT12" s="1026"/>
      <c r="EJU12" s="1025"/>
      <c r="EJV12" s="1026"/>
      <c r="EJW12" s="1025"/>
      <c r="EJX12" s="1026"/>
      <c r="EJY12" s="1025"/>
      <c r="EJZ12" s="1026"/>
      <c r="EKA12" s="1025"/>
      <c r="EKB12" s="1026"/>
      <c r="EKC12" s="1025"/>
      <c r="EKD12" s="1026"/>
      <c r="EKE12" s="1025"/>
      <c r="EKF12" s="1026"/>
      <c r="EKG12" s="1025"/>
      <c r="EKH12" s="1026"/>
      <c r="EKI12" s="1025"/>
      <c r="EKJ12" s="1026"/>
      <c r="EKK12" s="1025"/>
      <c r="EKL12" s="1026"/>
      <c r="EKM12" s="1025"/>
      <c r="EKN12" s="1026"/>
      <c r="EKO12" s="1025"/>
      <c r="EKP12" s="1026"/>
      <c r="EKQ12" s="1025"/>
      <c r="EKR12" s="1026"/>
      <c r="EKS12" s="1025"/>
      <c r="EKT12" s="1026"/>
      <c r="EKU12" s="1025"/>
      <c r="EKV12" s="1026"/>
      <c r="EKW12" s="1025"/>
      <c r="EKX12" s="1026"/>
      <c r="EKY12" s="1025"/>
      <c r="EKZ12" s="1026"/>
      <c r="ELA12" s="1025"/>
      <c r="ELB12" s="1026"/>
      <c r="ELC12" s="1025"/>
      <c r="ELD12" s="1026"/>
      <c r="ELE12" s="1025"/>
      <c r="ELF12" s="1026"/>
      <c r="ELG12" s="1025"/>
      <c r="ELH12" s="1026"/>
      <c r="ELI12" s="1025"/>
      <c r="ELJ12" s="1026"/>
      <c r="ELK12" s="1025"/>
      <c r="ELL12" s="1026"/>
      <c r="ELM12" s="1025"/>
      <c r="ELN12" s="1026"/>
      <c r="ELO12" s="1025"/>
      <c r="ELP12" s="1026"/>
      <c r="ELQ12" s="1025"/>
      <c r="ELR12" s="1026"/>
      <c r="ELS12" s="1025"/>
      <c r="ELT12" s="1026"/>
      <c r="ELU12" s="1025"/>
      <c r="ELV12" s="1026"/>
      <c r="ELW12" s="1025"/>
      <c r="ELX12" s="1026"/>
      <c r="ELY12" s="1025"/>
      <c r="ELZ12" s="1026"/>
      <c r="EMA12" s="1025"/>
      <c r="EMB12" s="1026"/>
      <c r="EMC12" s="1025"/>
      <c r="EMD12" s="1026"/>
      <c r="EME12" s="1025"/>
      <c r="EMF12" s="1026"/>
      <c r="EMG12" s="1025"/>
      <c r="EMH12" s="1026"/>
      <c r="EMI12" s="1025"/>
      <c r="EMJ12" s="1026"/>
      <c r="EMK12" s="1025"/>
      <c r="EML12" s="1026"/>
      <c r="EMM12" s="1025"/>
      <c r="EMN12" s="1026"/>
      <c r="EMO12" s="1025"/>
      <c r="EMP12" s="1026"/>
      <c r="EMQ12" s="1025"/>
      <c r="EMR12" s="1026"/>
      <c r="EMS12" s="1025"/>
      <c r="EMT12" s="1026"/>
      <c r="EMU12" s="1025"/>
      <c r="EMV12" s="1026"/>
      <c r="EMW12" s="1025"/>
      <c r="EMX12" s="1026"/>
      <c r="EMY12" s="1025"/>
      <c r="EMZ12" s="1026"/>
      <c r="ENA12" s="1025"/>
      <c r="ENB12" s="1026"/>
      <c r="ENC12" s="1025"/>
      <c r="END12" s="1026"/>
      <c r="ENE12" s="1025"/>
      <c r="ENF12" s="1026"/>
      <c r="ENG12" s="1025"/>
      <c r="ENH12" s="1026"/>
      <c r="ENI12" s="1025"/>
      <c r="ENJ12" s="1026"/>
      <c r="ENK12" s="1025"/>
      <c r="ENL12" s="1026"/>
      <c r="ENM12" s="1025"/>
      <c r="ENN12" s="1026"/>
      <c r="ENO12" s="1025"/>
      <c r="ENP12" s="1026"/>
      <c r="ENQ12" s="1025"/>
      <c r="ENR12" s="1026"/>
      <c r="ENS12" s="1025"/>
      <c r="ENT12" s="1026"/>
      <c r="ENU12" s="1025"/>
      <c r="ENV12" s="1026"/>
      <c r="ENW12" s="1025"/>
      <c r="ENX12" s="1026"/>
      <c r="ENY12" s="1025"/>
      <c r="ENZ12" s="1026"/>
      <c r="EOA12" s="1025"/>
      <c r="EOB12" s="1026"/>
      <c r="EOC12" s="1025"/>
      <c r="EOD12" s="1026"/>
      <c r="EOE12" s="1025"/>
      <c r="EOF12" s="1026"/>
      <c r="EOG12" s="1025"/>
      <c r="EOH12" s="1026"/>
      <c r="EOI12" s="1025"/>
      <c r="EOJ12" s="1026"/>
      <c r="EOK12" s="1025"/>
      <c r="EOL12" s="1026"/>
      <c r="EOM12" s="1025"/>
      <c r="EON12" s="1026"/>
      <c r="EOO12" s="1025"/>
      <c r="EOP12" s="1026"/>
      <c r="EOQ12" s="1025"/>
      <c r="EOR12" s="1026"/>
      <c r="EOS12" s="1025"/>
      <c r="EOT12" s="1026"/>
      <c r="EOU12" s="1025"/>
      <c r="EOV12" s="1026"/>
      <c r="EOW12" s="1025"/>
      <c r="EOX12" s="1026"/>
      <c r="EOY12" s="1025"/>
      <c r="EOZ12" s="1026"/>
      <c r="EPA12" s="1025"/>
      <c r="EPB12" s="1026"/>
      <c r="EPC12" s="1025"/>
      <c r="EPD12" s="1026"/>
      <c r="EPE12" s="1025"/>
      <c r="EPF12" s="1026"/>
      <c r="EPG12" s="1025"/>
      <c r="EPH12" s="1026"/>
      <c r="EPI12" s="1025"/>
      <c r="EPJ12" s="1026"/>
      <c r="EPK12" s="1025"/>
      <c r="EPL12" s="1026"/>
      <c r="EPM12" s="1025"/>
      <c r="EPN12" s="1026"/>
      <c r="EPO12" s="1025"/>
      <c r="EPP12" s="1026"/>
      <c r="EPQ12" s="1025"/>
      <c r="EPR12" s="1026"/>
      <c r="EPS12" s="1025"/>
      <c r="EPT12" s="1026"/>
      <c r="EPU12" s="1025"/>
      <c r="EPV12" s="1026"/>
      <c r="EPW12" s="1025"/>
      <c r="EPX12" s="1026"/>
      <c r="EPY12" s="1025"/>
      <c r="EPZ12" s="1026"/>
      <c r="EQA12" s="1025"/>
      <c r="EQB12" s="1026"/>
      <c r="EQC12" s="1025"/>
      <c r="EQD12" s="1026"/>
      <c r="EQE12" s="1025"/>
      <c r="EQF12" s="1026"/>
      <c r="EQG12" s="1025"/>
      <c r="EQH12" s="1026"/>
      <c r="EQI12" s="1025"/>
      <c r="EQJ12" s="1026"/>
      <c r="EQK12" s="1025"/>
      <c r="EQL12" s="1026"/>
      <c r="EQM12" s="1025"/>
      <c r="EQN12" s="1026"/>
      <c r="EQO12" s="1025"/>
      <c r="EQP12" s="1026"/>
      <c r="EQQ12" s="1025"/>
      <c r="EQR12" s="1026"/>
      <c r="EQS12" s="1025"/>
      <c r="EQT12" s="1026"/>
      <c r="EQU12" s="1025"/>
      <c r="EQV12" s="1026"/>
      <c r="EQW12" s="1025"/>
      <c r="EQX12" s="1026"/>
      <c r="EQY12" s="1025"/>
      <c r="EQZ12" s="1026"/>
      <c r="ERA12" s="1025"/>
      <c r="ERB12" s="1026"/>
      <c r="ERC12" s="1025"/>
      <c r="ERD12" s="1026"/>
      <c r="ERE12" s="1025"/>
      <c r="ERF12" s="1026"/>
      <c r="ERG12" s="1025"/>
      <c r="ERH12" s="1026"/>
      <c r="ERI12" s="1025"/>
      <c r="ERJ12" s="1026"/>
      <c r="ERK12" s="1025"/>
      <c r="ERL12" s="1026"/>
      <c r="ERM12" s="1025"/>
      <c r="ERN12" s="1026"/>
      <c r="ERO12" s="1025"/>
      <c r="ERP12" s="1026"/>
      <c r="ERQ12" s="1025"/>
      <c r="ERR12" s="1026"/>
      <c r="ERS12" s="1025"/>
      <c r="ERT12" s="1026"/>
      <c r="ERU12" s="1025"/>
      <c r="ERV12" s="1026"/>
      <c r="ERW12" s="1025"/>
      <c r="ERX12" s="1026"/>
      <c r="ERY12" s="1025"/>
      <c r="ERZ12" s="1026"/>
      <c r="ESA12" s="1025"/>
      <c r="ESB12" s="1026"/>
      <c r="ESC12" s="1025"/>
      <c r="ESD12" s="1026"/>
      <c r="ESE12" s="1025"/>
      <c r="ESF12" s="1026"/>
      <c r="ESG12" s="1025"/>
      <c r="ESH12" s="1026"/>
      <c r="ESI12" s="1025"/>
      <c r="ESJ12" s="1026"/>
      <c r="ESK12" s="1025"/>
      <c r="ESL12" s="1026"/>
      <c r="ESM12" s="1025"/>
      <c r="ESN12" s="1026"/>
      <c r="ESO12" s="1025"/>
      <c r="ESP12" s="1026"/>
      <c r="ESQ12" s="1025"/>
      <c r="ESR12" s="1026"/>
      <c r="ESS12" s="1025"/>
      <c r="EST12" s="1026"/>
      <c r="ESU12" s="1025"/>
      <c r="ESV12" s="1026"/>
      <c r="ESW12" s="1025"/>
      <c r="ESX12" s="1026"/>
      <c r="ESY12" s="1025"/>
      <c r="ESZ12" s="1026"/>
      <c r="ETA12" s="1025"/>
      <c r="ETB12" s="1026"/>
      <c r="ETC12" s="1025"/>
      <c r="ETD12" s="1026"/>
      <c r="ETE12" s="1025"/>
      <c r="ETF12" s="1026"/>
      <c r="ETG12" s="1025"/>
      <c r="ETH12" s="1026"/>
      <c r="ETI12" s="1025"/>
      <c r="ETJ12" s="1026"/>
      <c r="ETK12" s="1025"/>
      <c r="ETL12" s="1026"/>
      <c r="ETM12" s="1025"/>
      <c r="ETN12" s="1026"/>
      <c r="ETO12" s="1025"/>
      <c r="ETP12" s="1026"/>
      <c r="ETQ12" s="1025"/>
      <c r="ETR12" s="1026"/>
      <c r="ETS12" s="1025"/>
      <c r="ETT12" s="1026"/>
      <c r="ETU12" s="1025"/>
      <c r="ETV12" s="1026"/>
      <c r="ETW12" s="1025"/>
      <c r="ETX12" s="1026"/>
      <c r="ETY12" s="1025"/>
      <c r="ETZ12" s="1026"/>
      <c r="EUA12" s="1025"/>
      <c r="EUB12" s="1026"/>
      <c r="EUC12" s="1025"/>
      <c r="EUD12" s="1026"/>
      <c r="EUE12" s="1025"/>
      <c r="EUF12" s="1026"/>
      <c r="EUG12" s="1025"/>
      <c r="EUH12" s="1026"/>
      <c r="EUI12" s="1025"/>
      <c r="EUJ12" s="1026"/>
      <c r="EUK12" s="1025"/>
      <c r="EUL12" s="1026"/>
      <c r="EUM12" s="1025"/>
      <c r="EUN12" s="1026"/>
      <c r="EUO12" s="1025"/>
      <c r="EUP12" s="1026"/>
      <c r="EUQ12" s="1025"/>
      <c r="EUR12" s="1026"/>
      <c r="EUS12" s="1025"/>
      <c r="EUT12" s="1026"/>
      <c r="EUU12" s="1025"/>
      <c r="EUV12" s="1026"/>
      <c r="EUW12" s="1025"/>
      <c r="EUX12" s="1026"/>
      <c r="EUY12" s="1025"/>
      <c r="EUZ12" s="1026"/>
      <c r="EVA12" s="1025"/>
      <c r="EVB12" s="1026"/>
      <c r="EVC12" s="1025"/>
      <c r="EVD12" s="1026"/>
      <c r="EVE12" s="1025"/>
      <c r="EVF12" s="1026"/>
      <c r="EVG12" s="1025"/>
      <c r="EVH12" s="1026"/>
      <c r="EVI12" s="1025"/>
      <c r="EVJ12" s="1026"/>
      <c r="EVK12" s="1025"/>
      <c r="EVL12" s="1026"/>
      <c r="EVM12" s="1025"/>
      <c r="EVN12" s="1026"/>
      <c r="EVO12" s="1025"/>
      <c r="EVP12" s="1026"/>
      <c r="EVQ12" s="1025"/>
      <c r="EVR12" s="1026"/>
      <c r="EVS12" s="1025"/>
      <c r="EVT12" s="1026"/>
      <c r="EVU12" s="1025"/>
      <c r="EVV12" s="1026"/>
      <c r="EVW12" s="1025"/>
      <c r="EVX12" s="1026"/>
      <c r="EVY12" s="1025"/>
      <c r="EVZ12" s="1026"/>
      <c r="EWA12" s="1025"/>
      <c r="EWB12" s="1026"/>
      <c r="EWC12" s="1025"/>
      <c r="EWD12" s="1026"/>
      <c r="EWE12" s="1025"/>
      <c r="EWF12" s="1026"/>
      <c r="EWG12" s="1025"/>
      <c r="EWH12" s="1026"/>
      <c r="EWI12" s="1025"/>
      <c r="EWJ12" s="1026"/>
      <c r="EWK12" s="1025"/>
      <c r="EWL12" s="1026"/>
      <c r="EWM12" s="1025"/>
      <c r="EWN12" s="1026"/>
      <c r="EWO12" s="1025"/>
      <c r="EWP12" s="1026"/>
      <c r="EWQ12" s="1025"/>
      <c r="EWR12" s="1026"/>
      <c r="EWS12" s="1025"/>
      <c r="EWT12" s="1026"/>
      <c r="EWU12" s="1025"/>
      <c r="EWV12" s="1026"/>
      <c r="EWW12" s="1025"/>
      <c r="EWX12" s="1026"/>
      <c r="EWY12" s="1025"/>
      <c r="EWZ12" s="1026"/>
      <c r="EXA12" s="1025"/>
      <c r="EXB12" s="1026"/>
      <c r="EXC12" s="1025"/>
      <c r="EXD12" s="1026"/>
      <c r="EXE12" s="1025"/>
      <c r="EXF12" s="1026"/>
      <c r="EXG12" s="1025"/>
      <c r="EXH12" s="1026"/>
      <c r="EXI12" s="1025"/>
      <c r="EXJ12" s="1026"/>
      <c r="EXK12" s="1025"/>
      <c r="EXL12" s="1026"/>
      <c r="EXM12" s="1025"/>
      <c r="EXN12" s="1026"/>
      <c r="EXO12" s="1025"/>
      <c r="EXP12" s="1026"/>
      <c r="EXQ12" s="1025"/>
      <c r="EXR12" s="1026"/>
      <c r="EXS12" s="1025"/>
      <c r="EXT12" s="1026"/>
      <c r="EXU12" s="1025"/>
      <c r="EXV12" s="1026"/>
      <c r="EXW12" s="1025"/>
      <c r="EXX12" s="1026"/>
      <c r="EXY12" s="1025"/>
      <c r="EXZ12" s="1026"/>
      <c r="EYA12" s="1025"/>
      <c r="EYB12" s="1026"/>
      <c r="EYC12" s="1025"/>
      <c r="EYD12" s="1026"/>
      <c r="EYE12" s="1025"/>
      <c r="EYF12" s="1026"/>
      <c r="EYG12" s="1025"/>
      <c r="EYH12" s="1026"/>
      <c r="EYI12" s="1025"/>
      <c r="EYJ12" s="1026"/>
      <c r="EYK12" s="1025"/>
      <c r="EYL12" s="1026"/>
      <c r="EYM12" s="1025"/>
      <c r="EYN12" s="1026"/>
      <c r="EYO12" s="1025"/>
      <c r="EYP12" s="1026"/>
      <c r="EYQ12" s="1025"/>
      <c r="EYR12" s="1026"/>
      <c r="EYS12" s="1025"/>
      <c r="EYT12" s="1026"/>
      <c r="EYU12" s="1025"/>
      <c r="EYV12" s="1026"/>
      <c r="EYW12" s="1025"/>
      <c r="EYX12" s="1026"/>
      <c r="EYY12" s="1025"/>
      <c r="EYZ12" s="1026"/>
      <c r="EZA12" s="1025"/>
      <c r="EZB12" s="1026"/>
      <c r="EZC12" s="1025"/>
      <c r="EZD12" s="1026"/>
      <c r="EZE12" s="1025"/>
      <c r="EZF12" s="1026"/>
      <c r="EZG12" s="1025"/>
      <c r="EZH12" s="1026"/>
      <c r="EZI12" s="1025"/>
      <c r="EZJ12" s="1026"/>
      <c r="EZK12" s="1025"/>
      <c r="EZL12" s="1026"/>
      <c r="EZM12" s="1025"/>
      <c r="EZN12" s="1026"/>
      <c r="EZO12" s="1025"/>
      <c r="EZP12" s="1026"/>
      <c r="EZQ12" s="1025"/>
      <c r="EZR12" s="1026"/>
      <c r="EZS12" s="1025"/>
      <c r="EZT12" s="1026"/>
      <c r="EZU12" s="1025"/>
      <c r="EZV12" s="1026"/>
      <c r="EZW12" s="1025"/>
      <c r="EZX12" s="1026"/>
      <c r="EZY12" s="1025"/>
      <c r="EZZ12" s="1026"/>
      <c r="FAA12" s="1025"/>
      <c r="FAB12" s="1026"/>
      <c r="FAC12" s="1025"/>
      <c r="FAD12" s="1026"/>
      <c r="FAE12" s="1025"/>
      <c r="FAF12" s="1026"/>
      <c r="FAG12" s="1025"/>
      <c r="FAH12" s="1026"/>
      <c r="FAI12" s="1025"/>
      <c r="FAJ12" s="1026"/>
      <c r="FAK12" s="1025"/>
      <c r="FAL12" s="1026"/>
      <c r="FAM12" s="1025"/>
      <c r="FAN12" s="1026"/>
      <c r="FAO12" s="1025"/>
      <c r="FAP12" s="1026"/>
      <c r="FAQ12" s="1025"/>
      <c r="FAR12" s="1026"/>
      <c r="FAS12" s="1025"/>
      <c r="FAT12" s="1026"/>
      <c r="FAU12" s="1025"/>
      <c r="FAV12" s="1026"/>
      <c r="FAW12" s="1025"/>
      <c r="FAX12" s="1026"/>
      <c r="FAY12" s="1025"/>
      <c r="FAZ12" s="1026"/>
      <c r="FBA12" s="1025"/>
      <c r="FBB12" s="1026"/>
      <c r="FBC12" s="1025"/>
      <c r="FBD12" s="1026"/>
      <c r="FBE12" s="1025"/>
      <c r="FBF12" s="1026"/>
      <c r="FBG12" s="1025"/>
      <c r="FBH12" s="1026"/>
      <c r="FBI12" s="1025"/>
      <c r="FBJ12" s="1026"/>
      <c r="FBK12" s="1025"/>
      <c r="FBL12" s="1026"/>
      <c r="FBM12" s="1025"/>
      <c r="FBN12" s="1026"/>
      <c r="FBO12" s="1025"/>
      <c r="FBP12" s="1026"/>
      <c r="FBQ12" s="1025"/>
      <c r="FBR12" s="1026"/>
      <c r="FBS12" s="1025"/>
      <c r="FBT12" s="1026"/>
      <c r="FBU12" s="1025"/>
      <c r="FBV12" s="1026"/>
      <c r="FBW12" s="1025"/>
      <c r="FBX12" s="1026"/>
      <c r="FBY12" s="1025"/>
      <c r="FBZ12" s="1026"/>
      <c r="FCA12" s="1025"/>
      <c r="FCB12" s="1026"/>
      <c r="FCC12" s="1025"/>
      <c r="FCD12" s="1026"/>
      <c r="FCE12" s="1025"/>
      <c r="FCF12" s="1026"/>
      <c r="FCG12" s="1025"/>
      <c r="FCH12" s="1026"/>
      <c r="FCI12" s="1025"/>
      <c r="FCJ12" s="1026"/>
      <c r="FCK12" s="1025"/>
      <c r="FCL12" s="1026"/>
      <c r="FCM12" s="1025"/>
      <c r="FCN12" s="1026"/>
      <c r="FCO12" s="1025"/>
      <c r="FCP12" s="1026"/>
      <c r="FCQ12" s="1025"/>
      <c r="FCR12" s="1026"/>
      <c r="FCS12" s="1025"/>
      <c r="FCT12" s="1026"/>
      <c r="FCU12" s="1025"/>
      <c r="FCV12" s="1026"/>
      <c r="FCW12" s="1025"/>
      <c r="FCX12" s="1026"/>
      <c r="FCY12" s="1025"/>
      <c r="FCZ12" s="1026"/>
      <c r="FDA12" s="1025"/>
      <c r="FDB12" s="1026"/>
      <c r="FDC12" s="1025"/>
      <c r="FDD12" s="1026"/>
      <c r="FDE12" s="1025"/>
      <c r="FDF12" s="1026"/>
      <c r="FDG12" s="1025"/>
      <c r="FDH12" s="1026"/>
      <c r="FDI12" s="1025"/>
      <c r="FDJ12" s="1026"/>
      <c r="FDK12" s="1025"/>
      <c r="FDL12" s="1026"/>
      <c r="FDM12" s="1025"/>
      <c r="FDN12" s="1026"/>
      <c r="FDO12" s="1025"/>
      <c r="FDP12" s="1026"/>
      <c r="FDQ12" s="1025"/>
      <c r="FDR12" s="1026"/>
      <c r="FDS12" s="1025"/>
      <c r="FDT12" s="1026"/>
      <c r="FDU12" s="1025"/>
      <c r="FDV12" s="1026"/>
      <c r="FDW12" s="1025"/>
      <c r="FDX12" s="1026"/>
      <c r="FDY12" s="1025"/>
      <c r="FDZ12" s="1026"/>
      <c r="FEA12" s="1025"/>
      <c r="FEB12" s="1026"/>
      <c r="FEC12" s="1025"/>
      <c r="FED12" s="1026"/>
      <c r="FEE12" s="1025"/>
      <c r="FEF12" s="1026"/>
      <c r="FEG12" s="1025"/>
      <c r="FEH12" s="1026"/>
      <c r="FEI12" s="1025"/>
      <c r="FEJ12" s="1026"/>
      <c r="FEK12" s="1025"/>
      <c r="FEL12" s="1026"/>
      <c r="FEM12" s="1025"/>
      <c r="FEN12" s="1026"/>
      <c r="FEO12" s="1025"/>
      <c r="FEP12" s="1026"/>
      <c r="FEQ12" s="1025"/>
      <c r="FER12" s="1026"/>
      <c r="FES12" s="1025"/>
      <c r="FET12" s="1026"/>
      <c r="FEU12" s="1025"/>
      <c r="FEV12" s="1026"/>
      <c r="FEW12" s="1025"/>
      <c r="FEX12" s="1026"/>
      <c r="FEY12" s="1025"/>
      <c r="FEZ12" s="1026"/>
      <c r="FFA12" s="1025"/>
      <c r="FFB12" s="1026"/>
      <c r="FFC12" s="1025"/>
      <c r="FFD12" s="1026"/>
      <c r="FFE12" s="1025"/>
      <c r="FFF12" s="1026"/>
      <c r="FFG12" s="1025"/>
      <c r="FFH12" s="1026"/>
      <c r="FFI12" s="1025"/>
      <c r="FFJ12" s="1026"/>
      <c r="FFK12" s="1025"/>
      <c r="FFL12" s="1026"/>
      <c r="FFM12" s="1025"/>
      <c r="FFN12" s="1026"/>
      <c r="FFO12" s="1025"/>
      <c r="FFP12" s="1026"/>
      <c r="FFQ12" s="1025"/>
      <c r="FFR12" s="1026"/>
      <c r="FFS12" s="1025"/>
      <c r="FFT12" s="1026"/>
      <c r="FFU12" s="1025"/>
      <c r="FFV12" s="1026"/>
      <c r="FFW12" s="1025"/>
      <c r="FFX12" s="1026"/>
      <c r="FFY12" s="1025"/>
      <c r="FFZ12" s="1026"/>
      <c r="FGA12" s="1025"/>
      <c r="FGB12" s="1026"/>
      <c r="FGC12" s="1025"/>
      <c r="FGD12" s="1026"/>
      <c r="FGE12" s="1025"/>
      <c r="FGF12" s="1026"/>
      <c r="FGG12" s="1025"/>
      <c r="FGH12" s="1026"/>
      <c r="FGI12" s="1025"/>
      <c r="FGJ12" s="1026"/>
      <c r="FGK12" s="1025"/>
      <c r="FGL12" s="1026"/>
      <c r="FGM12" s="1025"/>
      <c r="FGN12" s="1026"/>
      <c r="FGO12" s="1025"/>
      <c r="FGP12" s="1026"/>
      <c r="FGQ12" s="1025"/>
      <c r="FGR12" s="1026"/>
      <c r="FGS12" s="1025"/>
      <c r="FGT12" s="1026"/>
      <c r="FGU12" s="1025"/>
      <c r="FGV12" s="1026"/>
      <c r="FGW12" s="1025"/>
      <c r="FGX12" s="1026"/>
      <c r="FGY12" s="1025"/>
      <c r="FGZ12" s="1026"/>
      <c r="FHA12" s="1025"/>
      <c r="FHB12" s="1026"/>
      <c r="FHC12" s="1025"/>
      <c r="FHD12" s="1026"/>
      <c r="FHE12" s="1025"/>
      <c r="FHF12" s="1026"/>
      <c r="FHG12" s="1025"/>
      <c r="FHH12" s="1026"/>
      <c r="FHI12" s="1025"/>
      <c r="FHJ12" s="1026"/>
      <c r="FHK12" s="1025"/>
      <c r="FHL12" s="1026"/>
      <c r="FHM12" s="1025"/>
      <c r="FHN12" s="1026"/>
      <c r="FHO12" s="1025"/>
      <c r="FHP12" s="1026"/>
      <c r="FHQ12" s="1025"/>
      <c r="FHR12" s="1026"/>
      <c r="FHS12" s="1025"/>
      <c r="FHT12" s="1026"/>
      <c r="FHU12" s="1025"/>
      <c r="FHV12" s="1026"/>
      <c r="FHW12" s="1025"/>
      <c r="FHX12" s="1026"/>
      <c r="FHY12" s="1025"/>
      <c r="FHZ12" s="1026"/>
      <c r="FIA12" s="1025"/>
      <c r="FIB12" s="1026"/>
      <c r="FIC12" s="1025"/>
      <c r="FID12" s="1026"/>
      <c r="FIE12" s="1025"/>
      <c r="FIF12" s="1026"/>
      <c r="FIG12" s="1025"/>
      <c r="FIH12" s="1026"/>
      <c r="FII12" s="1025"/>
      <c r="FIJ12" s="1026"/>
      <c r="FIK12" s="1025"/>
      <c r="FIL12" s="1026"/>
      <c r="FIM12" s="1025"/>
      <c r="FIN12" s="1026"/>
      <c r="FIO12" s="1025"/>
      <c r="FIP12" s="1026"/>
      <c r="FIQ12" s="1025"/>
      <c r="FIR12" s="1026"/>
      <c r="FIS12" s="1025"/>
      <c r="FIT12" s="1026"/>
      <c r="FIU12" s="1025"/>
      <c r="FIV12" s="1026"/>
      <c r="FIW12" s="1025"/>
      <c r="FIX12" s="1026"/>
      <c r="FIY12" s="1025"/>
      <c r="FIZ12" s="1026"/>
      <c r="FJA12" s="1025"/>
      <c r="FJB12" s="1026"/>
      <c r="FJC12" s="1025"/>
      <c r="FJD12" s="1026"/>
      <c r="FJE12" s="1025"/>
      <c r="FJF12" s="1026"/>
      <c r="FJG12" s="1025"/>
      <c r="FJH12" s="1026"/>
      <c r="FJI12" s="1025"/>
      <c r="FJJ12" s="1026"/>
      <c r="FJK12" s="1025"/>
      <c r="FJL12" s="1026"/>
      <c r="FJM12" s="1025"/>
      <c r="FJN12" s="1026"/>
      <c r="FJO12" s="1025"/>
      <c r="FJP12" s="1026"/>
      <c r="FJQ12" s="1025"/>
      <c r="FJR12" s="1026"/>
      <c r="FJS12" s="1025"/>
      <c r="FJT12" s="1026"/>
      <c r="FJU12" s="1025"/>
      <c r="FJV12" s="1026"/>
      <c r="FJW12" s="1025"/>
      <c r="FJX12" s="1026"/>
      <c r="FJY12" s="1025"/>
      <c r="FJZ12" s="1026"/>
      <c r="FKA12" s="1025"/>
      <c r="FKB12" s="1026"/>
      <c r="FKC12" s="1025"/>
      <c r="FKD12" s="1026"/>
      <c r="FKE12" s="1025"/>
      <c r="FKF12" s="1026"/>
      <c r="FKG12" s="1025"/>
      <c r="FKH12" s="1026"/>
      <c r="FKI12" s="1025"/>
      <c r="FKJ12" s="1026"/>
      <c r="FKK12" s="1025"/>
      <c r="FKL12" s="1026"/>
      <c r="FKM12" s="1025"/>
      <c r="FKN12" s="1026"/>
      <c r="FKO12" s="1025"/>
      <c r="FKP12" s="1026"/>
      <c r="FKQ12" s="1025"/>
      <c r="FKR12" s="1026"/>
      <c r="FKS12" s="1025"/>
      <c r="FKT12" s="1026"/>
      <c r="FKU12" s="1025"/>
      <c r="FKV12" s="1026"/>
      <c r="FKW12" s="1025"/>
      <c r="FKX12" s="1026"/>
      <c r="FKY12" s="1025"/>
      <c r="FKZ12" s="1026"/>
      <c r="FLA12" s="1025"/>
      <c r="FLB12" s="1026"/>
      <c r="FLC12" s="1025"/>
      <c r="FLD12" s="1026"/>
      <c r="FLE12" s="1025"/>
      <c r="FLF12" s="1026"/>
      <c r="FLG12" s="1025"/>
      <c r="FLH12" s="1026"/>
      <c r="FLI12" s="1025"/>
      <c r="FLJ12" s="1026"/>
      <c r="FLK12" s="1025"/>
      <c r="FLL12" s="1026"/>
      <c r="FLM12" s="1025"/>
      <c r="FLN12" s="1026"/>
      <c r="FLO12" s="1025"/>
      <c r="FLP12" s="1026"/>
      <c r="FLQ12" s="1025"/>
      <c r="FLR12" s="1026"/>
      <c r="FLS12" s="1025"/>
      <c r="FLT12" s="1026"/>
      <c r="FLU12" s="1025"/>
      <c r="FLV12" s="1026"/>
      <c r="FLW12" s="1025"/>
      <c r="FLX12" s="1026"/>
      <c r="FLY12" s="1025"/>
      <c r="FLZ12" s="1026"/>
      <c r="FMA12" s="1025"/>
      <c r="FMB12" s="1026"/>
      <c r="FMC12" s="1025"/>
      <c r="FMD12" s="1026"/>
      <c r="FME12" s="1025"/>
      <c r="FMF12" s="1026"/>
      <c r="FMG12" s="1025"/>
      <c r="FMH12" s="1026"/>
      <c r="FMI12" s="1025"/>
      <c r="FMJ12" s="1026"/>
      <c r="FMK12" s="1025"/>
      <c r="FML12" s="1026"/>
      <c r="FMM12" s="1025"/>
      <c r="FMN12" s="1026"/>
      <c r="FMO12" s="1025"/>
      <c r="FMP12" s="1026"/>
      <c r="FMQ12" s="1025"/>
      <c r="FMR12" s="1026"/>
      <c r="FMS12" s="1025"/>
      <c r="FMT12" s="1026"/>
      <c r="FMU12" s="1025"/>
      <c r="FMV12" s="1026"/>
      <c r="FMW12" s="1025"/>
      <c r="FMX12" s="1026"/>
      <c r="FMY12" s="1025"/>
      <c r="FMZ12" s="1026"/>
      <c r="FNA12" s="1025"/>
      <c r="FNB12" s="1026"/>
      <c r="FNC12" s="1025"/>
      <c r="FND12" s="1026"/>
      <c r="FNE12" s="1025"/>
      <c r="FNF12" s="1026"/>
      <c r="FNG12" s="1025"/>
      <c r="FNH12" s="1026"/>
      <c r="FNI12" s="1025"/>
      <c r="FNJ12" s="1026"/>
      <c r="FNK12" s="1025"/>
      <c r="FNL12" s="1026"/>
      <c r="FNM12" s="1025"/>
      <c r="FNN12" s="1026"/>
      <c r="FNO12" s="1025"/>
      <c r="FNP12" s="1026"/>
      <c r="FNQ12" s="1025"/>
      <c r="FNR12" s="1026"/>
      <c r="FNS12" s="1025"/>
      <c r="FNT12" s="1026"/>
      <c r="FNU12" s="1025"/>
      <c r="FNV12" s="1026"/>
      <c r="FNW12" s="1025"/>
      <c r="FNX12" s="1026"/>
      <c r="FNY12" s="1025"/>
      <c r="FNZ12" s="1026"/>
      <c r="FOA12" s="1025"/>
      <c r="FOB12" s="1026"/>
      <c r="FOC12" s="1025"/>
      <c r="FOD12" s="1026"/>
      <c r="FOE12" s="1025"/>
      <c r="FOF12" s="1026"/>
      <c r="FOG12" s="1025"/>
      <c r="FOH12" s="1026"/>
      <c r="FOI12" s="1025"/>
      <c r="FOJ12" s="1026"/>
      <c r="FOK12" s="1025"/>
      <c r="FOL12" s="1026"/>
      <c r="FOM12" s="1025"/>
      <c r="FON12" s="1026"/>
      <c r="FOO12" s="1025"/>
      <c r="FOP12" s="1026"/>
      <c r="FOQ12" s="1025"/>
      <c r="FOR12" s="1026"/>
      <c r="FOS12" s="1025"/>
      <c r="FOT12" s="1026"/>
      <c r="FOU12" s="1025"/>
      <c r="FOV12" s="1026"/>
      <c r="FOW12" s="1025"/>
      <c r="FOX12" s="1026"/>
      <c r="FOY12" s="1025"/>
      <c r="FOZ12" s="1026"/>
      <c r="FPA12" s="1025"/>
      <c r="FPB12" s="1026"/>
      <c r="FPC12" s="1025"/>
      <c r="FPD12" s="1026"/>
      <c r="FPE12" s="1025"/>
      <c r="FPF12" s="1026"/>
      <c r="FPG12" s="1025"/>
      <c r="FPH12" s="1026"/>
      <c r="FPI12" s="1025"/>
      <c r="FPJ12" s="1026"/>
      <c r="FPK12" s="1025"/>
      <c r="FPL12" s="1026"/>
      <c r="FPM12" s="1025"/>
      <c r="FPN12" s="1026"/>
      <c r="FPO12" s="1025"/>
      <c r="FPP12" s="1026"/>
      <c r="FPQ12" s="1025"/>
      <c r="FPR12" s="1026"/>
      <c r="FPS12" s="1025"/>
      <c r="FPT12" s="1026"/>
      <c r="FPU12" s="1025"/>
      <c r="FPV12" s="1026"/>
      <c r="FPW12" s="1025"/>
      <c r="FPX12" s="1026"/>
      <c r="FPY12" s="1025"/>
      <c r="FPZ12" s="1026"/>
      <c r="FQA12" s="1025"/>
      <c r="FQB12" s="1026"/>
      <c r="FQC12" s="1025"/>
      <c r="FQD12" s="1026"/>
      <c r="FQE12" s="1025"/>
      <c r="FQF12" s="1026"/>
      <c r="FQG12" s="1025"/>
      <c r="FQH12" s="1026"/>
      <c r="FQI12" s="1025"/>
      <c r="FQJ12" s="1026"/>
      <c r="FQK12" s="1025"/>
      <c r="FQL12" s="1026"/>
      <c r="FQM12" s="1025"/>
      <c r="FQN12" s="1026"/>
      <c r="FQO12" s="1025"/>
      <c r="FQP12" s="1026"/>
      <c r="FQQ12" s="1025"/>
      <c r="FQR12" s="1026"/>
      <c r="FQS12" s="1025"/>
      <c r="FQT12" s="1026"/>
      <c r="FQU12" s="1025"/>
      <c r="FQV12" s="1026"/>
      <c r="FQW12" s="1025"/>
      <c r="FQX12" s="1026"/>
      <c r="FQY12" s="1025"/>
      <c r="FQZ12" s="1026"/>
      <c r="FRA12" s="1025"/>
      <c r="FRB12" s="1026"/>
      <c r="FRC12" s="1025"/>
      <c r="FRD12" s="1026"/>
      <c r="FRE12" s="1025"/>
      <c r="FRF12" s="1026"/>
      <c r="FRG12" s="1025"/>
      <c r="FRH12" s="1026"/>
      <c r="FRI12" s="1025"/>
      <c r="FRJ12" s="1026"/>
      <c r="FRK12" s="1025"/>
      <c r="FRL12" s="1026"/>
      <c r="FRM12" s="1025"/>
      <c r="FRN12" s="1026"/>
      <c r="FRO12" s="1025"/>
      <c r="FRP12" s="1026"/>
      <c r="FRQ12" s="1025"/>
      <c r="FRR12" s="1026"/>
      <c r="FRS12" s="1025"/>
      <c r="FRT12" s="1026"/>
      <c r="FRU12" s="1025"/>
      <c r="FRV12" s="1026"/>
      <c r="FRW12" s="1025"/>
      <c r="FRX12" s="1026"/>
      <c r="FRY12" s="1025"/>
      <c r="FRZ12" s="1026"/>
      <c r="FSA12" s="1025"/>
      <c r="FSB12" s="1026"/>
      <c r="FSC12" s="1025"/>
      <c r="FSD12" s="1026"/>
      <c r="FSE12" s="1025"/>
      <c r="FSF12" s="1026"/>
      <c r="FSG12" s="1025"/>
      <c r="FSH12" s="1026"/>
      <c r="FSI12" s="1025"/>
      <c r="FSJ12" s="1026"/>
      <c r="FSK12" s="1025"/>
      <c r="FSL12" s="1026"/>
      <c r="FSM12" s="1025"/>
      <c r="FSN12" s="1026"/>
      <c r="FSO12" s="1025"/>
      <c r="FSP12" s="1026"/>
      <c r="FSQ12" s="1025"/>
      <c r="FSR12" s="1026"/>
      <c r="FSS12" s="1025"/>
      <c r="FST12" s="1026"/>
      <c r="FSU12" s="1025"/>
      <c r="FSV12" s="1026"/>
      <c r="FSW12" s="1025"/>
      <c r="FSX12" s="1026"/>
      <c r="FSY12" s="1025"/>
      <c r="FSZ12" s="1026"/>
      <c r="FTA12" s="1025"/>
      <c r="FTB12" s="1026"/>
      <c r="FTC12" s="1025"/>
      <c r="FTD12" s="1026"/>
      <c r="FTE12" s="1025"/>
      <c r="FTF12" s="1026"/>
      <c r="FTG12" s="1025"/>
      <c r="FTH12" s="1026"/>
      <c r="FTI12" s="1025"/>
      <c r="FTJ12" s="1026"/>
      <c r="FTK12" s="1025"/>
      <c r="FTL12" s="1026"/>
      <c r="FTM12" s="1025"/>
      <c r="FTN12" s="1026"/>
      <c r="FTO12" s="1025"/>
      <c r="FTP12" s="1026"/>
      <c r="FTQ12" s="1025"/>
      <c r="FTR12" s="1026"/>
      <c r="FTS12" s="1025"/>
      <c r="FTT12" s="1026"/>
      <c r="FTU12" s="1025"/>
      <c r="FTV12" s="1026"/>
      <c r="FTW12" s="1025"/>
      <c r="FTX12" s="1026"/>
      <c r="FTY12" s="1025"/>
      <c r="FTZ12" s="1026"/>
      <c r="FUA12" s="1025"/>
      <c r="FUB12" s="1026"/>
      <c r="FUC12" s="1025"/>
      <c r="FUD12" s="1026"/>
      <c r="FUE12" s="1025"/>
      <c r="FUF12" s="1026"/>
      <c r="FUG12" s="1025"/>
      <c r="FUH12" s="1026"/>
      <c r="FUI12" s="1025"/>
      <c r="FUJ12" s="1026"/>
      <c r="FUK12" s="1025"/>
      <c r="FUL12" s="1026"/>
      <c r="FUM12" s="1025"/>
      <c r="FUN12" s="1026"/>
      <c r="FUO12" s="1025"/>
      <c r="FUP12" s="1026"/>
      <c r="FUQ12" s="1025"/>
      <c r="FUR12" s="1026"/>
      <c r="FUS12" s="1025"/>
      <c r="FUT12" s="1026"/>
      <c r="FUU12" s="1025"/>
      <c r="FUV12" s="1026"/>
      <c r="FUW12" s="1025"/>
      <c r="FUX12" s="1026"/>
      <c r="FUY12" s="1025"/>
      <c r="FUZ12" s="1026"/>
      <c r="FVA12" s="1025"/>
      <c r="FVB12" s="1026"/>
      <c r="FVC12" s="1025"/>
      <c r="FVD12" s="1026"/>
      <c r="FVE12" s="1025"/>
      <c r="FVF12" s="1026"/>
      <c r="FVG12" s="1025"/>
      <c r="FVH12" s="1026"/>
      <c r="FVI12" s="1025"/>
      <c r="FVJ12" s="1026"/>
      <c r="FVK12" s="1025"/>
      <c r="FVL12" s="1026"/>
      <c r="FVM12" s="1025"/>
      <c r="FVN12" s="1026"/>
      <c r="FVO12" s="1025"/>
      <c r="FVP12" s="1026"/>
      <c r="FVQ12" s="1025"/>
      <c r="FVR12" s="1026"/>
      <c r="FVS12" s="1025"/>
      <c r="FVT12" s="1026"/>
      <c r="FVU12" s="1025"/>
      <c r="FVV12" s="1026"/>
      <c r="FVW12" s="1025"/>
      <c r="FVX12" s="1026"/>
      <c r="FVY12" s="1025"/>
      <c r="FVZ12" s="1026"/>
      <c r="FWA12" s="1025"/>
      <c r="FWB12" s="1026"/>
      <c r="FWC12" s="1025"/>
      <c r="FWD12" s="1026"/>
      <c r="FWE12" s="1025"/>
      <c r="FWF12" s="1026"/>
      <c r="FWG12" s="1025"/>
      <c r="FWH12" s="1026"/>
      <c r="FWI12" s="1025"/>
      <c r="FWJ12" s="1026"/>
      <c r="FWK12" s="1025"/>
      <c r="FWL12" s="1026"/>
      <c r="FWM12" s="1025"/>
      <c r="FWN12" s="1026"/>
      <c r="FWO12" s="1025"/>
      <c r="FWP12" s="1026"/>
      <c r="FWQ12" s="1025"/>
      <c r="FWR12" s="1026"/>
      <c r="FWS12" s="1025"/>
      <c r="FWT12" s="1026"/>
      <c r="FWU12" s="1025"/>
      <c r="FWV12" s="1026"/>
      <c r="FWW12" s="1025"/>
      <c r="FWX12" s="1026"/>
      <c r="FWY12" s="1025"/>
      <c r="FWZ12" s="1026"/>
      <c r="FXA12" s="1025"/>
      <c r="FXB12" s="1026"/>
      <c r="FXC12" s="1025"/>
      <c r="FXD12" s="1026"/>
      <c r="FXE12" s="1025"/>
      <c r="FXF12" s="1026"/>
      <c r="FXG12" s="1025"/>
      <c r="FXH12" s="1026"/>
      <c r="FXI12" s="1025"/>
      <c r="FXJ12" s="1026"/>
      <c r="FXK12" s="1025"/>
      <c r="FXL12" s="1026"/>
      <c r="FXM12" s="1025"/>
      <c r="FXN12" s="1026"/>
      <c r="FXO12" s="1025"/>
      <c r="FXP12" s="1026"/>
      <c r="FXQ12" s="1025"/>
      <c r="FXR12" s="1026"/>
      <c r="FXS12" s="1025"/>
      <c r="FXT12" s="1026"/>
      <c r="FXU12" s="1025"/>
      <c r="FXV12" s="1026"/>
      <c r="FXW12" s="1025"/>
      <c r="FXX12" s="1026"/>
      <c r="FXY12" s="1025"/>
      <c r="FXZ12" s="1026"/>
      <c r="FYA12" s="1025"/>
      <c r="FYB12" s="1026"/>
      <c r="FYC12" s="1025"/>
      <c r="FYD12" s="1026"/>
      <c r="FYE12" s="1025"/>
      <c r="FYF12" s="1026"/>
      <c r="FYG12" s="1025"/>
      <c r="FYH12" s="1026"/>
      <c r="FYI12" s="1025"/>
      <c r="FYJ12" s="1026"/>
      <c r="FYK12" s="1025"/>
      <c r="FYL12" s="1026"/>
      <c r="FYM12" s="1025"/>
      <c r="FYN12" s="1026"/>
      <c r="FYO12" s="1025"/>
      <c r="FYP12" s="1026"/>
      <c r="FYQ12" s="1025"/>
      <c r="FYR12" s="1026"/>
      <c r="FYS12" s="1025"/>
      <c r="FYT12" s="1026"/>
      <c r="FYU12" s="1025"/>
      <c r="FYV12" s="1026"/>
      <c r="FYW12" s="1025"/>
      <c r="FYX12" s="1026"/>
      <c r="FYY12" s="1025"/>
      <c r="FYZ12" s="1026"/>
      <c r="FZA12" s="1025"/>
      <c r="FZB12" s="1026"/>
      <c r="FZC12" s="1025"/>
      <c r="FZD12" s="1026"/>
      <c r="FZE12" s="1025"/>
      <c r="FZF12" s="1026"/>
      <c r="FZG12" s="1025"/>
      <c r="FZH12" s="1026"/>
      <c r="FZI12" s="1025"/>
      <c r="FZJ12" s="1026"/>
      <c r="FZK12" s="1025"/>
      <c r="FZL12" s="1026"/>
      <c r="FZM12" s="1025"/>
      <c r="FZN12" s="1026"/>
      <c r="FZO12" s="1025"/>
      <c r="FZP12" s="1026"/>
      <c r="FZQ12" s="1025"/>
      <c r="FZR12" s="1026"/>
      <c r="FZS12" s="1025"/>
      <c r="FZT12" s="1026"/>
      <c r="FZU12" s="1025"/>
      <c r="FZV12" s="1026"/>
      <c r="FZW12" s="1025"/>
      <c r="FZX12" s="1026"/>
      <c r="FZY12" s="1025"/>
      <c r="FZZ12" s="1026"/>
      <c r="GAA12" s="1025"/>
      <c r="GAB12" s="1026"/>
      <c r="GAC12" s="1025"/>
      <c r="GAD12" s="1026"/>
      <c r="GAE12" s="1025"/>
      <c r="GAF12" s="1026"/>
      <c r="GAG12" s="1025"/>
      <c r="GAH12" s="1026"/>
      <c r="GAI12" s="1025"/>
      <c r="GAJ12" s="1026"/>
      <c r="GAK12" s="1025"/>
      <c r="GAL12" s="1026"/>
      <c r="GAM12" s="1025"/>
      <c r="GAN12" s="1026"/>
      <c r="GAO12" s="1025"/>
      <c r="GAP12" s="1026"/>
      <c r="GAQ12" s="1025"/>
      <c r="GAR12" s="1026"/>
      <c r="GAS12" s="1025"/>
      <c r="GAT12" s="1026"/>
      <c r="GAU12" s="1025"/>
      <c r="GAV12" s="1026"/>
      <c r="GAW12" s="1025"/>
      <c r="GAX12" s="1026"/>
      <c r="GAY12" s="1025"/>
      <c r="GAZ12" s="1026"/>
      <c r="GBA12" s="1025"/>
      <c r="GBB12" s="1026"/>
      <c r="GBC12" s="1025"/>
      <c r="GBD12" s="1026"/>
      <c r="GBE12" s="1025"/>
      <c r="GBF12" s="1026"/>
      <c r="GBG12" s="1025"/>
      <c r="GBH12" s="1026"/>
      <c r="GBI12" s="1025"/>
      <c r="GBJ12" s="1026"/>
      <c r="GBK12" s="1025"/>
      <c r="GBL12" s="1026"/>
      <c r="GBM12" s="1025"/>
      <c r="GBN12" s="1026"/>
      <c r="GBO12" s="1025"/>
      <c r="GBP12" s="1026"/>
      <c r="GBQ12" s="1025"/>
      <c r="GBR12" s="1026"/>
      <c r="GBS12" s="1025"/>
      <c r="GBT12" s="1026"/>
      <c r="GBU12" s="1025"/>
      <c r="GBV12" s="1026"/>
      <c r="GBW12" s="1025"/>
      <c r="GBX12" s="1026"/>
      <c r="GBY12" s="1025"/>
      <c r="GBZ12" s="1026"/>
      <c r="GCA12" s="1025"/>
      <c r="GCB12" s="1026"/>
      <c r="GCC12" s="1025"/>
      <c r="GCD12" s="1026"/>
      <c r="GCE12" s="1025"/>
      <c r="GCF12" s="1026"/>
      <c r="GCG12" s="1025"/>
      <c r="GCH12" s="1026"/>
      <c r="GCI12" s="1025"/>
      <c r="GCJ12" s="1026"/>
      <c r="GCK12" s="1025"/>
      <c r="GCL12" s="1026"/>
      <c r="GCM12" s="1025"/>
      <c r="GCN12" s="1026"/>
      <c r="GCO12" s="1025"/>
      <c r="GCP12" s="1026"/>
      <c r="GCQ12" s="1025"/>
      <c r="GCR12" s="1026"/>
      <c r="GCS12" s="1025"/>
      <c r="GCT12" s="1026"/>
      <c r="GCU12" s="1025"/>
      <c r="GCV12" s="1026"/>
      <c r="GCW12" s="1025"/>
      <c r="GCX12" s="1026"/>
      <c r="GCY12" s="1025"/>
      <c r="GCZ12" s="1026"/>
      <c r="GDA12" s="1025"/>
      <c r="GDB12" s="1026"/>
      <c r="GDC12" s="1025"/>
      <c r="GDD12" s="1026"/>
      <c r="GDE12" s="1025"/>
      <c r="GDF12" s="1026"/>
      <c r="GDG12" s="1025"/>
      <c r="GDH12" s="1026"/>
      <c r="GDI12" s="1025"/>
      <c r="GDJ12" s="1026"/>
      <c r="GDK12" s="1025"/>
      <c r="GDL12" s="1026"/>
      <c r="GDM12" s="1025"/>
      <c r="GDN12" s="1026"/>
      <c r="GDO12" s="1025"/>
      <c r="GDP12" s="1026"/>
      <c r="GDQ12" s="1025"/>
      <c r="GDR12" s="1026"/>
      <c r="GDS12" s="1025"/>
      <c r="GDT12" s="1026"/>
      <c r="GDU12" s="1025"/>
      <c r="GDV12" s="1026"/>
      <c r="GDW12" s="1025"/>
      <c r="GDX12" s="1026"/>
      <c r="GDY12" s="1025"/>
      <c r="GDZ12" s="1026"/>
      <c r="GEA12" s="1025"/>
      <c r="GEB12" s="1026"/>
      <c r="GEC12" s="1025"/>
      <c r="GED12" s="1026"/>
      <c r="GEE12" s="1025"/>
      <c r="GEF12" s="1026"/>
      <c r="GEG12" s="1025"/>
      <c r="GEH12" s="1026"/>
      <c r="GEI12" s="1025"/>
      <c r="GEJ12" s="1026"/>
      <c r="GEK12" s="1025"/>
      <c r="GEL12" s="1026"/>
      <c r="GEM12" s="1025"/>
      <c r="GEN12" s="1026"/>
      <c r="GEO12" s="1025"/>
      <c r="GEP12" s="1026"/>
      <c r="GEQ12" s="1025"/>
      <c r="GER12" s="1026"/>
      <c r="GES12" s="1025"/>
      <c r="GET12" s="1026"/>
      <c r="GEU12" s="1025"/>
      <c r="GEV12" s="1026"/>
      <c r="GEW12" s="1025"/>
      <c r="GEX12" s="1026"/>
      <c r="GEY12" s="1025"/>
      <c r="GEZ12" s="1026"/>
      <c r="GFA12" s="1025"/>
      <c r="GFB12" s="1026"/>
      <c r="GFC12" s="1025"/>
      <c r="GFD12" s="1026"/>
      <c r="GFE12" s="1025"/>
      <c r="GFF12" s="1026"/>
      <c r="GFG12" s="1025"/>
      <c r="GFH12" s="1026"/>
      <c r="GFI12" s="1025"/>
      <c r="GFJ12" s="1026"/>
      <c r="GFK12" s="1025"/>
      <c r="GFL12" s="1026"/>
      <c r="GFM12" s="1025"/>
      <c r="GFN12" s="1026"/>
      <c r="GFO12" s="1025"/>
      <c r="GFP12" s="1026"/>
      <c r="GFQ12" s="1025"/>
      <c r="GFR12" s="1026"/>
      <c r="GFS12" s="1025"/>
      <c r="GFT12" s="1026"/>
      <c r="GFU12" s="1025"/>
      <c r="GFV12" s="1026"/>
      <c r="GFW12" s="1025"/>
      <c r="GFX12" s="1026"/>
      <c r="GFY12" s="1025"/>
      <c r="GFZ12" s="1026"/>
      <c r="GGA12" s="1025"/>
      <c r="GGB12" s="1026"/>
      <c r="GGC12" s="1025"/>
      <c r="GGD12" s="1026"/>
      <c r="GGE12" s="1025"/>
      <c r="GGF12" s="1026"/>
      <c r="GGG12" s="1025"/>
      <c r="GGH12" s="1026"/>
      <c r="GGI12" s="1025"/>
      <c r="GGJ12" s="1026"/>
      <c r="GGK12" s="1025"/>
      <c r="GGL12" s="1026"/>
      <c r="GGM12" s="1025"/>
      <c r="GGN12" s="1026"/>
      <c r="GGO12" s="1025"/>
      <c r="GGP12" s="1026"/>
      <c r="GGQ12" s="1025"/>
      <c r="GGR12" s="1026"/>
      <c r="GGS12" s="1025"/>
      <c r="GGT12" s="1026"/>
      <c r="GGU12" s="1025"/>
      <c r="GGV12" s="1026"/>
      <c r="GGW12" s="1025"/>
      <c r="GGX12" s="1026"/>
      <c r="GGY12" s="1025"/>
      <c r="GGZ12" s="1026"/>
      <c r="GHA12" s="1025"/>
      <c r="GHB12" s="1026"/>
      <c r="GHC12" s="1025"/>
      <c r="GHD12" s="1026"/>
      <c r="GHE12" s="1025"/>
      <c r="GHF12" s="1026"/>
      <c r="GHG12" s="1025"/>
      <c r="GHH12" s="1026"/>
      <c r="GHI12" s="1025"/>
      <c r="GHJ12" s="1026"/>
      <c r="GHK12" s="1025"/>
      <c r="GHL12" s="1026"/>
      <c r="GHM12" s="1025"/>
      <c r="GHN12" s="1026"/>
      <c r="GHO12" s="1025"/>
      <c r="GHP12" s="1026"/>
      <c r="GHQ12" s="1025"/>
      <c r="GHR12" s="1026"/>
      <c r="GHS12" s="1025"/>
      <c r="GHT12" s="1026"/>
      <c r="GHU12" s="1025"/>
      <c r="GHV12" s="1026"/>
      <c r="GHW12" s="1025"/>
      <c r="GHX12" s="1026"/>
      <c r="GHY12" s="1025"/>
      <c r="GHZ12" s="1026"/>
      <c r="GIA12" s="1025"/>
      <c r="GIB12" s="1026"/>
      <c r="GIC12" s="1025"/>
      <c r="GID12" s="1026"/>
      <c r="GIE12" s="1025"/>
      <c r="GIF12" s="1026"/>
      <c r="GIG12" s="1025"/>
      <c r="GIH12" s="1026"/>
      <c r="GII12" s="1025"/>
      <c r="GIJ12" s="1026"/>
      <c r="GIK12" s="1025"/>
      <c r="GIL12" s="1026"/>
      <c r="GIM12" s="1025"/>
      <c r="GIN12" s="1026"/>
      <c r="GIO12" s="1025"/>
      <c r="GIP12" s="1026"/>
      <c r="GIQ12" s="1025"/>
      <c r="GIR12" s="1026"/>
      <c r="GIS12" s="1025"/>
      <c r="GIT12" s="1026"/>
      <c r="GIU12" s="1025"/>
      <c r="GIV12" s="1026"/>
      <c r="GIW12" s="1025"/>
      <c r="GIX12" s="1026"/>
      <c r="GIY12" s="1025"/>
      <c r="GIZ12" s="1026"/>
      <c r="GJA12" s="1025"/>
      <c r="GJB12" s="1026"/>
      <c r="GJC12" s="1025"/>
      <c r="GJD12" s="1026"/>
      <c r="GJE12" s="1025"/>
      <c r="GJF12" s="1026"/>
      <c r="GJG12" s="1025"/>
      <c r="GJH12" s="1026"/>
      <c r="GJI12" s="1025"/>
      <c r="GJJ12" s="1026"/>
      <c r="GJK12" s="1025"/>
      <c r="GJL12" s="1026"/>
      <c r="GJM12" s="1025"/>
      <c r="GJN12" s="1026"/>
      <c r="GJO12" s="1025"/>
      <c r="GJP12" s="1026"/>
      <c r="GJQ12" s="1025"/>
      <c r="GJR12" s="1026"/>
      <c r="GJS12" s="1025"/>
      <c r="GJT12" s="1026"/>
      <c r="GJU12" s="1025"/>
      <c r="GJV12" s="1026"/>
      <c r="GJW12" s="1025"/>
      <c r="GJX12" s="1026"/>
      <c r="GJY12" s="1025"/>
      <c r="GJZ12" s="1026"/>
      <c r="GKA12" s="1025"/>
      <c r="GKB12" s="1026"/>
      <c r="GKC12" s="1025"/>
      <c r="GKD12" s="1026"/>
      <c r="GKE12" s="1025"/>
      <c r="GKF12" s="1026"/>
      <c r="GKG12" s="1025"/>
      <c r="GKH12" s="1026"/>
      <c r="GKI12" s="1025"/>
      <c r="GKJ12" s="1026"/>
      <c r="GKK12" s="1025"/>
      <c r="GKL12" s="1026"/>
      <c r="GKM12" s="1025"/>
      <c r="GKN12" s="1026"/>
      <c r="GKO12" s="1025"/>
      <c r="GKP12" s="1026"/>
      <c r="GKQ12" s="1025"/>
      <c r="GKR12" s="1026"/>
      <c r="GKS12" s="1025"/>
      <c r="GKT12" s="1026"/>
      <c r="GKU12" s="1025"/>
      <c r="GKV12" s="1026"/>
      <c r="GKW12" s="1025"/>
      <c r="GKX12" s="1026"/>
      <c r="GKY12" s="1025"/>
      <c r="GKZ12" s="1026"/>
      <c r="GLA12" s="1025"/>
      <c r="GLB12" s="1026"/>
      <c r="GLC12" s="1025"/>
      <c r="GLD12" s="1026"/>
      <c r="GLE12" s="1025"/>
      <c r="GLF12" s="1026"/>
      <c r="GLG12" s="1025"/>
      <c r="GLH12" s="1026"/>
      <c r="GLI12" s="1025"/>
      <c r="GLJ12" s="1026"/>
      <c r="GLK12" s="1025"/>
      <c r="GLL12" s="1026"/>
      <c r="GLM12" s="1025"/>
      <c r="GLN12" s="1026"/>
      <c r="GLO12" s="1025"/>
      <c r="GLP12" s="1026"/>
      <c r="GLQ12" s="1025"/>
      <c r="GLR12" s="1026"/>
      <c r="GLS12" s="1025"/>
      <c r="GLT12" s="1026"/>
      <c r="GLU12" s="1025"/>
      <c r="GLV12" s="1026"/>
      <c r="GLW12" s="1025"/>
      <c r="GLX12" s="1026"/>
      <c r="GLY12" s="1025"/>
      <c r="GLZ12" s="1026"/>
      <c r="GMA12" s="1025"/>
      <c r="GMB12" s="1026"/>
      <c r="GMC12" s="1025"/>
      <c r="GMD12" s="1026"/>
      <c r="GME12" s="1025"/>
      <c r="GMF12" s="1026"/>
      <c r="GMG12" s="1025"/>
      <c r="GMH12" s="1026"/>
      <c r="GMI12" s="1025"/>
      <c r="GMJ12" s="1026"/>
      <c r="GMK12" s="1025"/>
      <c r="GML12" s="1026"/>
      <c r="GMM12" s="1025"/>
      <c r="GMN12" s="1026"/>
      <c r="GMO12" s="1025"/>
      <c r="GMP12" s="1026"/>
      <c r="GMQ12" s="1025"/>
      <c r="GMR12" s="1026"/>
      <c r="GMS12" s="1025"/>
      <c r="GMT12" s="1026"/>
      <c r="GMU12" s="1025"/>
      <c r="GMV12" s="1026"/>
      <c r="GMW12" s="1025"/>
      <c r="GMX12" s="1026"/>
      <c r="GMY12" s="1025"/>
      <c r="GMZ12" s="1026"/>
      <c r="GNA12" s="1025"/>
      <c r="GNB12" s="1026"/>
      <c r="GNC12" s="1025"/>
      <c r="GND12" s="1026"/>
      <c r="GNE12" s="1025"/>
      <c r="GNF12" s="1026"/>
      <c r="GNG12" s="1025"/>
      <c r="GNH12" s="1026"/>
      <c r="GNI12" s="1025"/>
      <c r="GNJ12" s="1026"/>
      <c r="GNK12" s="1025"/>
      <c r="GNL12" s="1026"/>
      <c r="GNM12" s="1025"/>
      <c r="GNN12" s="1026"/>
      <c r="GNO12" s="1025"/>
      <c r="GNP12" s="1026"/>
      <c r="GNQ12" s="1025"/>
      <c r="GNR12" s="1026"/>
      <c r="GNS12" s="1025"/>
      <c r="GNT12" s="1026"/>
      <c r="GNU12" s="1025"/>
      <c r="GNV12" s="1026"/>
      <c r="GNW12" s="1025"/>
      <c r="GNX12" s="1026"/>
      <c r="GNY12" s="1025"/>
      <c r="GNZ12" s="1026"/>
      <c r="GOA12" s="1025"/>
      <c r="GOB12" s="1026"/>
      <c r="GOC12" s="1025"/>
      <c r="GOD12" s="1026"/>
      <c r="GOE12" s="1025"/>
      <c r="GOF12" s="1026"/>
      <c r="GOG12" s="1025"/>
      <c r="GOH12" s="1026"/>
      <c r="GOI12" s="1025"/>
      <c r="GOJ12" s="1026"/>
      <c r="GOK12" s="1025"/>
      <c r="GOL12" s="1026"/>
      <c r="GOM12" s="1025"/>
      <c r="GON12" s="1026"/>
      <c r="GOO12" s="1025"/>
      <c r="GOP12" s="1026"/>
      <c r="GOQ12" s="1025"/>
      <c r="GOR12" s="1026"/>
      <c r="GOS12" s="1025"/>
      <c r="GOT12" s="1026"/>
      <c r="GOU12" s="1025"/>
      <c r="GOV12" s="1026"/>
      <c r="GOW12" s="1025"/>
      <c r="GOX12" s="1026"/>
      <c r="GOY12" s="1025"/>
      <c r="GOZ12" s="1026"/>
      <c r="GPA12" s="1025"/>
      <c r="GPB12" s="1026"/>
      <c r="GPC12" s="1025"/>
      <c r="GPD12" s="1026"/>
      <c r="GPE12" s="1025"/>
      <c r="GPF12" s="1026"/>
      <c r="GPG12" s="1025"/>
      <c r="GPH12" s="1026"/>
      <c r="GPI12" s="1025"/>
      <c r="GPJ12" s="1026"/>
      <c r="GPK12" s="1025"/>
      <c r="GPL12" s="1026"/>
      <c r="GPM12" s="1025"/>
      <c r="GPN12" s="1026"/>
      <c r="GPO12" s="1025"/>
      <c r="GPP12" s="1026"/>
      <c r="GPQ12" s="1025"/>
      <c r="GPR12" s="1026"/>
      <c r="GPS12" s="1025"/>
      <c r="GPT12" s="1026"/>
      <c r="GPU12" s="1025"/>
      <c r="GPV12" s="1026"/>
      <c r="GPW12" s="1025"/>
      <c r="GPX12" s="1026"/>
      <c r="GPY12" s="1025"/>
      <c r="GPZ12" s="1026"/>
      <c r="GQA12" s="1025"/>
      <c r="GQB12" s="1026"/>
      <c r="GQC12" s="1025"/>
      <c r="GQD12" s="1026"/>
      <c r="GQE12" s="1025"/>
      <c r="GQF12" s="1026"/>
      <c r="GQG12" s="1025"/>
      <c r="GQH12" s="1026"/>
      <c r="GQI12" s="1025"/>
      <c r="GQJ12" s="1026"/>
      <c r="GQK12" s="1025"/>
      <c r="GQL12" s="1026"/>
      <c r="GQM12" s="1025"/>
      <c r="GQN12" s="1026"/>
      <c r="GQO12" s="1025"/>
      <c r="GQP12" s="1026"/>
      <c r="GQQ12" s="1025"/>
      <c r="GQR12" s="1026"/>
      <c r="GQS12" s="1025"/>
      <c r="GQT12" s="1026"/>
      <c r="GQU12" s="1025"/>
      <c r="GQV12" s="1026"/>
      <c r="GQW12" s="1025"/>
      <c r="GQX12" s="1026"/>
      <c r="GQY12" s="1025"/>
      <c r="GQZ12" s="1026"/>
      <c r="GRA12" s="1025"/>
      <c r="GRB12" s="1026"/>
      <c r="GRC12" s="1025"/>
      <c r="GRD12" s="1026"/>
      <c r="GRE12" s="1025"/>
      <c r="GRF12" s="1026"/>
      <c r="GRG12" s="1025"/>
      <c r="GRH12" s="1026"/>
      <c r="GRI12" s="1025"/>
      <c r="GRJ12" s="1026"/>
      <c r="GRK12" s="1025"/>
      <c r="GRL12" s="1026"/>
      <c r="GRM12" s="1025"/>
      <c r="GRN12" s="1026"/>
      <c r="GRO12" s="1025"/>
      <c r="GRP12" s="1026"/>
      <c r="GRQ12" s="1025"/>
      <c r="GRR12" s="1026"/>
      <c r="GRS12" s="1025"/>
      <c r="GRT12" s="1026"/>
      <c r="GRU12" s="1025"/>
      <c r="GRV12" s="1026"/>
      <c r="GRW12" s="1025"/>
      <c r="GRX12" s="1026"/>
      <c r="GRY12" s="1025"/>
      <c r="GRZ12" s="1026"/>
      <c r="GSA12" s="1025"/>
      <c r="GSB12" s="1026"/>
      <c r="GSC12" s="1025"/>
      <c r="GSD12" s="1026"/>
      <c r="GSE12" s="1025"/>
      <c r="GSF12" s="1026"/>
      <c r="GSG12" s="1025"/>
      <c r="GSH12" s="1026"/>
      <c r="GSI12" s="1025"/>
      <c r="GSJ12" s="1026"/>
      <c r="GSK12" s="1025"/>
      <c r="GSL12" s="1026"/>
      <c r="GSM12" s="1025"/>
      <c r="GSN12" s="1026"/>
      <c r="GSO12" s="1025"/>
      <c r="GSP12" s="1026"/>
      <c r="GSQ12" s="1025"/>
      <c r="GSR12" s="1026"/>
      <c r="GSS12" s="1025"/>
      <c r="GST12" s="1026"/>
      <c r="GSU12" s="1025"/>
      <c r="GSV12" s="1026"/>
      <c r="GSW12" s="1025"/>
      <c r="GSX12" s="1026"/>
      <c r="GSY12" s="1025"/>
      <c r="GSZ12" s="1026"/>
      <c r="GTA12" s="1025"/>
      <c r="GTB12" s="1026"/>
      <c r="GTC12" s="1025"/>
      <c r="GTD12" s="1026"/>
      <c r="GTE12" s="1025"/>
      <c r="GTF12" s="1026"/>
      <c r="GTG12" s="1025"/>
      <c r="GTH12" s="1026"/>
      <c r="GTI12" s="1025"/>
      <c r="GTJ12" s="1026"/>
      <c r="GTK12" s="1025"/>
      <c r="GTL12" s="1026"/>
      <c r="GTM12" s="1025"/>
      <c r="GTN12" s="1026"/>
      <c r="GTO12" s="1025"/>
      <c r="GTP12" s="1026"/>
      <c r="GTQ12" s="1025"/>
      <c r="GTR12" s="1026"/>
      <c r="GTS12" s="1025"/>
      <c r="GTT12" s="1026"/>
      <c r="GTU12" s="1025"/>
      <c r="GTV12" s="1026"/>
      <c r="GTW12" s="1025"/>
      <c r="GTX12" s="1026"/>
      <c r="GTY12" s="1025"/>
      <c r="GTZ12" s="1026"/>
      <c r="GUA12" s="1025"/>
      <c r="GUB12" s="1026"/>
      <c r="GUC12" s="1025"/>
      <c r="GUD12" s="1026"/>
      <c r="GUE12" s="1025"/>
      <c r="GUF12" s="1026"/>
      <c r="GUG12" s="1025"/>
      <c r="GUH12" s="1026"/>
      <c r="GUI12" s="1025"/>
      <c r="GUJ12" s="1026"/>
      <c r="GUK12" s="1025"/>
      <c r="GUL12" s="1026"/>
      <c r="GUM12" s="1025"/>
      <c r="GUN12" s="1026"/>
      <c r="GUO12" s="1025"/>
      <c r="GUP12" s="1026"/>
      <c r="GUQ12" s="1025"/>
      <c r="GUR12" s="1026"/>
      <c r="GUS12" s="1025"/>
      <c r="GUT12" s="1026"/>
      <c r="GUU12" s="1025"/>
      <c r="GUV12" s="1026"/>
      <c r="GUW12" s="1025"/>
      <c r="GUX12" s="1026"/>
      <c r="GUY12" s="1025"/>
      <c r="GUZ12" s="1026"/>
      <c r="GVA12" s="1025"/>
      <c r="GVB12" s="1026"/>
      <c r="GVC12" s="1025"/>
      <c r="GVD12" s="1026"/>
      <c r="GVE12" s="1025"/>
      <c r="GVF12" s="1026"/>
      <c r="GVG12" s="1025"/>
      <c r="GVH12" s="1026"/>
      <c r="GVI12" s="1025"/>
      <c r="GVJ12" s="1026"/>
      <c r="GVK12" s="1025"/>
      <c r="GVL12" s="1026"/>
      <c r="GVM12" s="1025"/>
      <c r="GVN12" s="1026"/>
      <c r="GVO12" s="1025"/>
      <c r="GVP12" s="1026"/>
      <c r="GVQ12" s="1025"/>
      <c r="GVR12" s="1026"/>
      <c r="GVS12" s="1025"/>
      <c r="GVT12" s="1026"/>
      <c r="GVU12" s="1025"/>
      <c r="GVV12" s="1026"/>
      <c r="GVW12" s="1025"/>
      <c r="GVX12" s="1026"/>
      <c r="GVY12" s="1025"/>
      <c r="GVZ12" s="1026"/>
      <c r="GWA12" s="1025"/>
      <c r="GWB12" s="1026"/>
      <c r="GWC12" s="1025"/>
      <c r="GWD12" s="1026"/>
      <c r="GWE12" s="1025"/>
      <c r="GWF12" s="1026"/>
      <c r="GWG12" s="1025"/>
      <c r="GWH12" s="1026"/>
      <c r="GWI12" s="1025"/>
      <c r="GWJ12" s="1026"/>
      <c r="GWK12" s="1025"/>
      <c r="GWL12" s="1026"/>
      <c r="GWM12" s="1025"/>
      <c r="GWN12" s="1026"/>
      <c r="GWO12" s="1025"/>
      <c r="GWP12" s="1026"/>
      <c r="GWQ12" s="1025"/>
      <c r="GWR12" s="1026"/>
      <c r="GWS12" s="1025"/>
      <c r="GWT12" s="1026"/>
      <c r="GWU12" s="1025"/>
      <c r="GWV12" s="1026"/>
      <c r="GWW12" s="1025"/>
      <c r="GWX12" s="1026"/>
      <c r="GWY12" s="1025"/>
      <c r="GWZ12" s="1026"/>
      <c r="GXA12" s="1025"/>
      <c r="GXB12" s="1026"/>
      <c r="GXC12" s="1025"/>
      <c r="GXD12" s="1026"/>
      <c r="GXE12" s="1025"/>
      <c r="GXF12" s="1026"/>
      <c r="GXG12" s="1025"/>
      <c r="GXH12" s="1026"/>
      <c r="GXI12" s="1025"/>
      <c r="GXJ12" s="1026"/>
      <c r="GXK12" s="1025"/>
      <c r="GXL12" s="1026"/>
      <c r="GXM12" s="1025"/>
      <c r="GXN12" s="1026"/>
      <c r="GXO12" s="1025"/>
      <c r="GXP12" s="1026"/>
      <c r="GXQ12" s="1025"/>
      <c r="GXR12" s="1026"/>
      <c r="GXS12" s="1025"/>
      <c r="GXT12" s="1026"/>
      <c r="GXU12" s="1025"/>
      <c r="GXV12" s="1026"/>
      <c r="GXW12" s="1025"/>
      <c r="GXX12" s="1026"/>
      <c r="GXY12" s="1025"/>
      <c r="GXZ12" s="1026"/>
      <c r="GYA12" s="1025"/>
      <c r="GYB12" s="1026"/>
      <c r="GYC12" s="1025"/>
      <c r="GYD12" s="1026"/>
      <c r="GYE12" s="1025"/>
      <c r="GYF12" s="1026"/>
      <c r="GYG12" s="1025"/>
      <c r="GYH12" s="1026"/>
      <c r="GYI12" s="1025"/>
      <c r="GYJ12" s="1026"/>
      <c r="GYK12" s="1025"/>
      <c r="GYL12" s="1026"/>
      <c r="GYM12" s="1025"/>
      <c r="GYN12" s="1026"/>
      <c r="GYO12" s="1025"/>
      <c r="GYP12" s="1026"/>
      <c r="GYQ12" s="1025"/>
      <c r="GYR12" s="1026"/>
      <c r="GYS12" s="1025"/>
      <c r="GYT12" s="1026"/>
      <c r="GYU12" s="1025"/>
      <c r="GYV12" s="1026"/>
      <c r="GYW12" s="1025"/>
      <c r="GYX12" s="1026"/>
      <c r="GYY12" s="1025"/>
      <c r="GYZ12" s="1026"/>
      <c r="GZA12" s="1025"/>
      <c r="GZB12" s="1026"/>
      <c r="GZC12" s="1025"/>
      <c r="GZD12" s="1026"/>
      <c r="GZE12" s="1025"/>
      <c r="GZF12" s="1026"/>
      <c r="GZG12" s="1025"/>
      <c r="GZH12" s="1026"/>
      <c r="GZI12" s="1025"/>
      <c r="GZJ12" s="1026"/>
      <c r="GZK12" s="1025"/>
      <c r="GZL12" s="1026"/>
      <c r="GZM12" s="1025"/>
      <c r="GZN12" s="1026"/>
      <c r="GZO12" s="1025"/>
      <c r="GZP12" s="1026"/>
      <c r="GZQ12" s="1025"/>
      <c r="GZR12" s="1026"/>
      <c r="GZS12" s="1025"/>
      <c r="GZT12" s="1026"/>
      <c r="GZU12" s="1025"/>
      <c r="GZV12" s="1026"/>
      <c r="GZW12" s="1025"/>
      <c r="GZX12" s="1026"/>
      <c r="GZY12" s="1025"/>
      <c r="GZZ12" s="1026"/>
      <c r="HAA12" s="1025"/>
      <c r="HAB12" s="1026"/>
      <c r="HAC12" s="1025"/>
      <c r="HAD12" s="1026"/>
      <c r="HAE12" s="1025"/>
      <c r="HAF12" s="1026"/>
      <c r="HAG12" s="1025"/>
      <c r="HAH12" s="1026"/>
      <c r="HAI12" s="1025"/>
      <c r="HAJ12" s="1026"/>
      <c r="HAK12" s="1025"/>
      <c r="HAL12" s="1026"/>
      <c r="HAM12" s="1025"/>
      <c r="HAN12" s="1026"/>
      <c r="HAO12" s="1025"/>
      <c r="HAP12" s="1026"/>
      <c r="HAQ12" s="1025"/>
      <c r="HAR12" s="1026"/>
      <c r="HAS12" s="1025"/>
      <c r="HAT12" s="1026"/>
      <c r="HAU12" s="1025"/>
      <c r="HAV12" s="1026"/>
      <c r="HAW12" s="1025"/>
      <c r="HAX12" s="1026"/>
      <c r="HAY12" s="1025"/>
      <c r="HAZ12" s="1026"/>
      <c r="HBA12" s="1025"/>
      <c r="HBB12" s="1026"/>
      <c r="HBC12" s="1025"/>
      <c r="HBD12" s="1026"/>
      <c r="HBE12" s="1025"/>
      <c r="HBF12" s="1026"/>
      <c r="HBG12" s="1025"/>
      <c r="HBH12" s="1026"/>
      <c r="HBI12" s="1025"/>
      <c r="HBJ12" s="1026"/>
      <c r="HBK12" s="1025"/>
      <c r="HBL12" s="1026"/>
      <c r="HBM12" s="1025"/>
      <c r="HBN12" s="1026"/>
      <c r="HBO12" s="1025"/>
      <c r="HBP12" s="1026"/>
      <c r="HBQ12" s="1025"/>
      <c r="HBR12" s="1026"/>
      <c r="HBS12" s="1025"/>
      <c r="HBT12" s="1026"/>
      <c r="HBU12" s="1025"/>
      <c r="HBV12" s="1026"/>
      <c r="HBW12" s="1025"/>
      <c r="HBX12" s="1026"/>
      <c r="HBY12" s="1025"/>
      <c r="HBZ12" s="1026"/>
      <c r="HCA12" s="1025"/>
      <c r="HCB12" s="1026"/>
      <c r="HCC12" s="1025"/>
      <c r="HCD12" s="1026"/>
      <c r="HCE12" s="1025"/>
      <c r="HCF12" s="1026"/>
      <c r="HCG12" s="1025"/>
      <c r="HCH12" s="1026"/>
      <c r="HCI12" s="1025"/>
      <c r="HCJ12" s="1026"/>
      <c r="HCK12" s="1025"/>
      <c r="HCL12" s="1026"/>
      <c r="HCM12" s="1025"/>
      <c r="HCN12" s="1026"/>
      <c r="HCO12" s="1025"/>
      <c r="HCP12" s="1026"/>
      <c r="HCQ12" s="1025"/>
      <c r="HCR12" s="1026"/>
      <c r="HCS12" s="1025"/>
      <c r="HCT12" s="1026"/>
      <c r="HCU12" s="1025"/>
      <c r="HCV12" s="1026"/>
      <c r="HCW12" s="1025"/>
      <c r="HCX12" s="1026"/>
      <c r="HCY12" s="1025"/>
      <c r="HCZ12" s="1026"/>
      <c r="HDA12" s="1025"/>
      <c r="HDB12" s="1026"/>
      <c r="HDC12" s="1025"/>
      <c r="HDD12" s="1026"/>
      <c r="HDE12" s="1025"/>
      <c r="HDF12" s="1026"/>
      <c r="HDG12" s="1025"/>
      <c r="HDH12" s="1026"/>
      <c r="HDI12" s="1025"/>
      <c r="HDJ12" s="1026"/>
      <c r="HDK12" s="1025"/>
      <c r="HDL12" s="1026"/>
      <c r="HDM12" s="1025"/>
      <c r="HDN12" s="1026"/>
      <c r="HDO12" s="1025"/>
      <c r="HDP12" s="1026"/>
      <c r="HDQ12" s="1025"/>
      <c r="HDR12" s="1026"/>
      <c r="HDS12" s="1025"/>
      <c r="HDT12" s="1026"/>
      <c r="HDU12" s="1025"/>
      <c r="HDV12" s="1026"/>
      <c r="HDW12" s="1025"/>
      <c r="HDX12" s="1026"/>
      <c r="HDY12" s="1025"/>
      <c r="HDZ12" s="1026"/>
      <c r="HEA12" s="1025"/>
      <c r="HEB12" s="1026"/>
      <c r="HEC12" s="1025"/>
      <c r="HED12" s="1026"/>
      <c r="HEE12" s="1025"/>
      <c r="HEF12" s="1026"/>
      <c r="HEG12" s="1025"/>
      <c r="HEH12" s="1026"/>
      <c r="HEI12" s="1025"/>
      <c r="HEJ12" s="1026"/>
      <c r="HEK12" s="1025"/>
      <c r="HEL12" s="1026"/>
      <c r="HEM12" s="1025"/>
      <c r="HEN12" s="1026"/>
      <c r="HEO12" s="1025"/>
      <c r="HEP12" s="1026"/>
      <c r="HEQ12" s="1025"/>
      <c r="HER12" s="1026"/>
      <c r="HES12" s="1025"/>
      <c r="HET12" s="1026"/>
      <c r="HEU12" s="1025"/>
      <c r="HEV12" s="1026"/>
      <c r="HEW12" s="1025"/>
      <c r="HEX12" s="1026"/>
      <c r="HEY12" s="1025"/>
      <c r="HEZ12" s="1026"/>
      <c r="HFA12" s="1025"/>
      <c r="HFB12" s="1026"/>
      <c r="HFC12" s="1025"/>
      <c r="HFD12" s="1026"/>
      <c r="HFE12" s="1025"/>
      <c r="HFF12" s="1026"/>
      <c r="HFG12" s="1025"/>
      <c r="HFH12" s="1026"/>
      <c r="HFI12" s="1025"/>
      <c r="HFJ12" s="1026"/>
      <c r="HFK12" s="1025"/>
      <c r="HFL12" s="1026"/>
      <c r="HFM12" s="1025"/>
      <c r="HFN12" s="1026"/>
      <c r="HFO12" s="1025"/>
      <c r="HFP12" s="1026"/>
      <c r="HFQ12" s="1025"/>
      <c r="HFR12" s="1026"/>
      <c r="HFS12" s="1025"/>
      <c r="HFT12" s="1026"/>
      <c r="HFU12" s="1025"/>
      <c r="HFV12" s="1026"/>
      <c r="HFW12" s="1025"/>
      <c r="HFX12" s="1026"/>
      <c r="HFY12" s="1025"/>
      <c r="HFZ12" s="1026"/>
      <c r="HGA12" s="1025"/>
      <c r="HGB12" s="1026"/>
      <c r="HGC12" s="1025"/>
      <c r="HGD12" s="1026"/>
      <c r="HGE12" s="1025"/>
      <c r="HGF12" s="1026"/>
      <c r="HGG12" s="1025"/>
      <c r="HGH12" s="1026"/>
      <c r="HGI12" s="1025"/>
      <c r="HGJ12" s="1026"/>
      <c r="HGK12" s="1025"/>
      <c r="HGL12" s="1026"/>
      <c r="HGM12" s="1025"/>
      <c r="HGN12" s="1026"/>
      <c r="HGO12" s="1025"/>
      <c r="HGP12" s="1026"/>
      <c r="HGQ12" s="1025"/>
      <c r="HGR12" s="1026"/>
      <c r="HGS12" s="1025"/>
      <c r="HGT12" s="1026"/>
      <c r="HGU12" s="1025"/>
      <c r="HGV12" s="1026"/>
      <c r="HGW12" s="1025"/>
      <c r="HGX12" s="1026"/>
      <c r="HGY12" s="1025"/>
      <c r="HGZ12" s="1026"/>
      <c r="HHA12" s="1025"/>
      <c r="HHB12" s="1026"/>
      <c r="HHC12" s="1025"/>
      <c r="HHD12" s="1026"/>
      <c r="HHE12" s="1025"/>
      <c r="HHF12" s="1026"/>
      <c r="HHG12" s="1025"/>
      <c r="HHH12" s="1026"/>
      <c r="HHI12" s="1025"/>
      <c r="HHJ12" s="1026"/>
      <c r="HHK12" s="1025"/>
      <c r="HHL12" s="1026"/>
      <c r="HHM12" s="1025"/>
      <c r="HHN12" s="1026"/>
      <c r="HHO12" s="1025"/>
      <c r="HHP12" s="1026"/>
      <c r="HHQ12" s="1025"/>
      <c r="HHR12" s="1026"/>
      <c r="HHS12" s="1025"/>
      <c r="HHT12" s="1026"/>
      <c r="HHU12" s="1025"/>
      <c r="HHV12" s="1026"/>
      <c r="HHW12" s="1025"/>
      <c r="HHX12" s="1026"/>
      <c r="HHY12" s="1025"/>
      <c r="HHZ12" s="1026"/>
      <c r="HIA12" s="1025"/>
      <c r="HIB12" s="1026"/>
      <c r="HIC12" s="1025"/>
      <c r="HID12" s="1026"/>
      <c r="HIE12" s="1025"/>
      <c r="HIF12" s="1026"/>
      <c r="HIG12" s="1025"/>
      <c r="HIH12" s="1026"/>
      <c r="HII12" s="1025"/>
      <c r="HIJ12" s="1026"/>
      <c r="HIK12" s="1025"/>
      <c r="HIL12" s="1026"/>
      <c r="HIM12" s="1025"/>
      <c r="HIN12" s="1026"/>
      <c r="HIO12" s="1025"/>
      <c r="HIP12" s="1026"/>
      <c r="HIQ12" s="1025"/>
      <c r="HIR12" s="1026"/>
      <c r="HIS12" s="1025"/>
      <c r="HIT12" s="1026"/>
      <c r="HIU12" s="1025"/>
      <c r="HIV12" s="1026"/>
      <c r="HIW12" s="1025"/>
      <c r="HIX12" s="1026"/>
      <c r="HIY12" s="1025"/>
      <c r="HIZ12" s="1026"/>
      <c r="HJA12" s="1025"/>
      <c r="HJB12" s="1026"/>
      <c r="HJC12" s="1025"/>
      <c r="HJD12" s="1026"/>
      <c r="HJE12" s="1025"/>
      <c r="HJF12" s="1026"/>
      <c r="HJG12" s="1025"/>
      <c r="HJH12" s="1026"/>
      <c r="HJI12" s="1025"/>
      <c r="HJJ12" s="1026"/>
      <c r="HJK12" s="1025"/>
      <c r="HJL12" s="1026"/>
      <c r="HJM12" s="1025"/>
      <c r="HJN12" s="1026"/>
      <c r="HJO12" s="1025"/>
      <c r="HJP12" s="1026"/>
      <c r="HJQ12" s="1025"/>
      <c r="HJR12" s="1026"/>
      <c r="HJS12" s="1025"/>
      <c r="HJT12" s="1026"/>
      <c r="HJU12" s="1025"/>
      <c r="HJV12" s="1026"/>
      <c r="HJW12" s="1025"/>
      <c r="HJX12" s="1026"/>
      <c r="HJY12" s="1025"/>
      <c r="HJZ12" s="1026"/>
      <c r="HKA12" s="1025"/>
      <c r="HKB12" s="1026"/>
      <c r="HKC12" s="1025"/>
      <c r="HKD12" s="1026"/>
      <c r="HKE12" s="1025"/>
      <c r="HKF12" s="1026"/>
      <c r="HKG12" s="1025"/>
      <c r="HKH12" s="1026"/>
      <c r="HKI12" s="1025"/>
      <c r="HKJ12" s="1026"/>
      <c r="HKK12" s="1025"/>
      <c r="HKL12" s="1026"/>
      <c r="HKM12" s="1025"/>
      <c r="HKN12" s="1026"/>
      <c r="HKO12" s="1025"/>
      <c r="HKP12" s="1026"/>
      <c r="HKQ12" s="1025"/>
      <c r="HKR12" s="1026"/>
      <c r="HKS12" s="1025"/>
      <c r="HKT12" s="1026"/>
      <c r="HKU12" s="1025"/>
      <c r="HKV12" s="1026"/>
      <c r="HKW12" s="1025"/>
      <c r="HKX12" s="1026"/>
      <c r="HKY12" s="1025"/>
      <c r="HKZ12" s="1026"/>
      <c r="HLA12" s="1025"/>
      <c r="HLB12" s="1026"/>
      <c r="HLC12" s="1025"/>
      <c r="HLD12" s="1026"/>
      <c r="HLE12" s="1025"/>
      <c r="HLF12" s="1026"/>
      <c r="HLG12" s="1025"/>
      <c r="HLH12" s="1026"/>
      <c r="HLI12" s="1025"/>
      <c r="HLJ12" s="1026"/>
      <c r="HLK12" s="1025"/>
      <c r="HLL12" s="1026"/>
      <c r="HLM12" s="1025"/>
      <c r="HLN12" s="1026"/>
      <c r="HLO12" s="1025"/>
      <c r="HLP12" s="1026"/>
      <c r="HLQ12" s="1025"/>
      <c r="HLR12" s="1026"/>
      <c r="HLS12" s="1025"/>
      <c r="HLT12" s="1026"/>
      <c r="HLU12" s="1025"/>
      <c r="HLV12" s="1026"/>
      <c r="HLW12" s="1025"/>
      <c r="HLX12" s="1026"/>
      <c r="HLY12" s="1025"/>
      <c r="HLZ12" s="1026"/>
      <c r="HMA12" s="1025"/>
      <c r="HMB12" s="1026"/>
      <c r="HMC12" s="1025"/>
      <c r="HMD12" s="1026"/>
      <c r="HME12" s="1025"/>
      <c r="HMF12" s="1026"/>
      <c r="HMG12" s="1025"/>
      <c r="HMH12" s="1026"/>
      <c r="HMI12" s="1025"/>
      <c r="HMJ12" s="1026"/>
      <c r="HMK12" s="1025"/>
      <c r="HML12" s="1026"/>
      <c r="HMM12" s="1025"/>
      <c r="HMN12" s="1026"/>
      <c r="HMO12" s="1025"/>
      <c r="HMP12" s="1026"/>
      <c r="HMQ12" s="1025"/>
      <c r="HMR12" s="1026"/>
      <c r="HMS12" s="1025"/>
      <c r="HMT12" s="1026"/>
      <c r="HMU12" s="1025"/>
      <c r="HMV12" s="1026"/>
      <c r="HMW12" s="1025"/>
      <c r="HMX12" s="1026"/>
      <c r="HMY12" s="1025"/>
      <c r="HMZ12" s="1026"/>
      <c r="HNA12" s="1025"/>
      <c r="HNB12" s="1026"/>
      <c r="HNC12" s="1025"/>
      <c r="HND12" s="1026"/>
      <c r="HNE12" s="1025"/>
      <c r="HNF12" s="1026"/>
      <c r="HNG12" s="1025"/>
      <c r="HNH12" s="1026"/>
      <c r="HNI12" s="1025"/>
      <c r="HNJ12" s="1026"/>
      <c r="HNK12" s="1025"/>
      <c r="HNL12" s="1026"/>
      <c r="HNM12" s="1025"/>
      <c r="HNN12" s="1026"/>
      <c r="HNO12" s="1025"/>
      <c r="HNP12" s="1026"/>
      <c r="HNQ12" s="1025"/>
      <c r="HNR12" s="1026"/>
      <c r="HNS12" s="1025"/>
      <c r="HNT12" s="1026"/>
      <c r="HNU12" s="1025"/>
      <c r="HNV12" s="1026"/>
      <c r="HNW12" s="1025"/>
      <c r="HNX12" s="1026"/>
      <c r="HNY12" s="1025"/>
      <c r="HNZ12" s="1026"/>
      <c r="HOA12" s="1025"/>
      <c r="HOB12" s="1026"/>
      <c r="HOC12" s="1025"/>
      <c r="HOD12" s="1026"/>
      <c r="HOE12" s="1025"/>
      <c r="HOF12" s="1026"/>
      <c r="HOG12" s="1025"/>
      <c r="HOH12" s="1026"/>
      <c r="HOI12" s="1025"/>
      <c r="HOJ12" s="1026"/>
      <c r="HOK12" s="1025"/>
      <c r="HOL12" s="1026"/>
      <c r="HOM12" s="1025"/>
      <c r="HON12" s="1026"/>
      <c r="HOO12" s="1025"/>
      <c r="HOP12" s="1026"/>
      <c r="HOQ12" s="1025"/>
      <c r="HOR12" s="1026"/>
      <c r="HOS12" s="1025"/>
      <c r="HOT12" s="1026"/>
      <c r="HOU12" s="1025"/>
      <c r="HOV12" s="1026"/>
      <c r="HOW12" s="1025"/>
      <c r="HOX12" s="1026"/>
      <c r="HOY12" s="1025"/>
      <c r="HOZ12" s="1026"/>
      <c r="HPA12" s="1025"/>
      <c r="HPB12" s="1026"/>
      <c r="HPC12" s="1025"/>
      <c r="HPD12" s="1026"/>
      <c r="HPE12" s="1025"/>
      <c r="HPF12" s="1026"/>
      <c r="HPG12" s="1025"/>
      <c r="HPH12" s="1026"/>
      <c r="HPI12" s="1025"/>
      <c r="HPJ12" s="1026"/>
      <c r="HPK12" s="1025"/>
      <c r="HPL12" s="1026"/>
      <c r="HPM12" s="1025"/>
      <c r="HPN12" s="1026"/>
      <c r="HPO12" s="1025"/>
      <c r="HPP12" s="1026"/>
      <c r="HPQ12" s="1025"/>
      <c r="HPR12" s="1026"/>
      <c r="HPS12" s="1025"/>
      <c r="HPT12" s="1026"/>
      <c r="HPU12" s="1025"/>
      <c r="HPV12" s="1026"/>
      <c r="HPW12" s="1025"/>
      <c r="HPX12" s="1026"/>
      <c r="HPY12" s="1025"/>
      <c r="HPZ12" s="1026"/>
      <c r="HQA12" s="1025"/>
      <c r="HQB12" s="1026"/>
      <c r="HQC12" s="1025"/>
      <c r="HQD12" s="1026"/>
      <c r="HQE12" s="1025"/>
      <c r="HQF12" s="1026"/>
      <c r="HQG12" s="1025"/>
      <c r="HQH12" s="1026"/>
      <c r="HQI12" s="1025"/>
      <c r="HQJ12" s="1026"/>
      <c r="HQK12" s="1025"/>
      <c r="HQL12" s="1026"/>
      <c r="HQM12" s="1025"/>
      <c r="HQN12" s="1026"/>
      <c r="HQO12" s="1025"/>
      <c r="HQP12" s="1026"/>
      <c r="HQQ12" s="1025"/>
      <c r="HQR12" s="1026"/>
      <c r="HQS12" s="1025"/>
      <c r="HQT12" s="1026"/>
      <c r="HQU12" s="1025"/>
      <c r="HQV12" s="1026"/>
      <c r="HQW12" s="1025"/>
      <c r="HQX12" s="1026"/>
      <c r="HQY12" s="1025"/>
      <c r="HQZ12" s="1026"/>
      <c r="HRA12" s="1025"/>
      <c r="HRB12" s="1026"/>
      <c r="HRC12" s="1025"/>
      <c r="HRD12" s="1026"/>
      <c r="HRE12" s="1025"/>
      <c r="HRF12" s="1026"/>
      <c r="HRG12" s="1025"/>
      <c r="HRH12" s="1026"/>
      <c r="HRI12" s="1025"/>
      <c r="HRJ12" s="1026"/>
      <c r="HRK12" s="1025"/>
      <c r="HRL12" s="1026"/>
      <c r="HRM12" s="1025"/>
      <c r="HRN12" s="1026"/>
      <c r="HRO12" s="1025"/>
      <c r="HRP12" s="1026"/>
      <c r="HRQ12" s="1025"/>
      <c r="HRR12" s="1026"/>
      <c r="HRS12" s="1025"/>
      <c r="HRT12" s="1026"/>
      <c r="HRU12" s="1025"/>
      <c r="HRV12" s="1026"/>
      <c r="HRW12" s="1025"/>
      <c r="HRX12" s="1026"/>
      <c r="HRY12" s="1025"/>
      <c r="HRZ12" s="1026"/>
      <c r="HSA12" s="1025"/>
      <c r="HSB12" s="1026"/>
      <c r="HSC12" s="1025"/>
      <c r="HSD12" s="1026"/>
      <c r="HSE12" s="1025"/>
      <c r="HSF12" s="1026"/>
      <c r="HSG12" s="1025"/>
      <c r="HSH12" s="1026"/>
      <c r="HSI12" s="1025"/>
      <c r="HSJ12" s="1026"/>
      <c r="HSK12" s="1025"/>
      <c r="HSL12" s="1026"/>
      <c r="HSM12" s="1025"/>
      <c r="HSN12" s="1026"/>
      <c r="HSO12" s="1025"/>
      <c r="HSP12" s="1026"/>
      <c r="HSQ12" s="1025"/>
      <c r="HSR12" s="1026"/>
      <c r="HSS12" s="1025"/>
      <c r="HST12" s="1026"/>
      <c r="HSU12" s="1025"/>
      <c r="HSV12" s="1026"/>
      <c r="HSW12" s="1025"/>
      <c r="HSX12" s="1026"/>
      <c r="HSY12" s="1025"/>
      <c r="HSZ12" s="1026"/>
      <c r="HTA12" s="1025"/>
      <c r="HTB12" s="1026"/>
      <c r="HTC12" s="1025"/>
      <c r="HTD12" s="1026"/>
      <c r="HTE12" s="1025"/>
      <c r="HTF12" s="1026"/>
      <c r="HTG12" s="1025"/>
      <c r="HTH12" s="1026"/>
      <c r="HTI12" s="1025"/>
      <c r="HTJ12" s="1026"/>
      <c r="HTK12" s="1025"/>
      <c r="HTL12" s="1026"/>
      <c r="HTM12" s="1025"/>
      <c r="HTN12" s="1026"/>
      <c r="HTO12" s="1025"/>
      <c r="HTP12" s="1026"/>
      <c r="HTQ12" s="1025"/>
      <c r="HTR12" s="1026"/>
      <c r="HTS12" s="1025"/>
      <c r="HTT12" s="1026"/>
      <c r="HTU12" s="1025"/>
      <c r="HTV12" s="1026"/>
      <c r="HTW12" s="1025"/>
      <c r="HTX12" s="1026"/>
      <c r="HTY12" s="1025"/>
      <c r="HTZ12" s="1026"/>
      <c r="HUA12" s="1025"/>
      <c r="HUB12" s="1026"/>
      <c r="HUC12" s="1025"/>
      <c r="HUD12" s="1026"/>
      <c r="HUE12" s="1025"/>
      <c r="HUF12" s="1026"/>
      <c r="HUG12" s="1025"/>
      <c r="HUH12" s="1026"/>
      <c r="HUI12" s="1025"/>
      <c r="HUJ12" s="1026"/>
      <c r="HUK12" s="1025"/>
      <c r="HUL12" s="1026"/>
      <c r="HUM12" s="1025"/>
      <c r="HUN12" s="1026"/>
      <c r="HUO12" s="1025"/>
      <c r="HUP12" s="1026"/>
      <c r="HUQ12" s="1025"/>
      <c r="HUR12" s="1026"/>
      <c r="HUS12" s="1025"/>
      <c r="HUT12" s="1026"/>
      <c r="HUU12" s="1025"/>
      <c r="HUV12" s="1026"/>
      <c r="HUW12" s="1025"/>
      <c r="HUX12" s="1026"/>
      <c r="HUY12" s="1025"/>
      <c r="HUZ12" s="1026"/>
      <c r="HVA12" s="1025"/>
      <c r="HVB12" s="1026"/>
      <c r="HVC12" s="1025"/>
      <c r="HVD12" s="1026"/>
      <c r="HVE12" s="1025"/>
      <c r="HVF12" s="1026"/>
      <c r="HVG12" s="1025"/>
      <c r="HVH12" s="1026"/>
      <c r="HVI12" s="1025"/>
      <c r="HVJ12" s="1026"/>
      <c r="HVK12" s="1025"/>
      <c r="HVL12" s="1026"/>
      <c r="HVM12" s="1025"/>
      <c r="HVN12" s="1026"/>
      <c r="HVO12" s="1025"/>
      <c r="HVP12" s="1026"/>
      <c r="HVQ12" s="1025"/>
      <c r="HVR12" s="1026"/>
      <c r="HVS12" s="1025"/>
      <c r="HVT12" s="1026"/>
      <c r="HVU12" s="1025"/>
      <c r="HVV12" s="1026"/>
      <c r="HVW12" s="1025"/>
      <c r="HVX12" s="1026"/>
      <c r="HVY12" s="1025"/>
      <c r="HVZ12" s="1026"/>
      <c r="HWA12" s="1025"/>
      <c r="HWB12" s="1026"/>
      <c r="HWC12" s="1025"/>
      <c r="HWD12" s="1026"/>
      <c r="HWE12" s="1025"/>
      <c r="HWF12" s="1026"/>
      <c r="HWG12" s="1025"/>
      <c r="HWH12" s="1026"/>
      <c r="HWI12" s="1025"/>
      <c r="HWJ12" s="1026"/>
      <c r="HWK12" s="1025"/>
      <c r="HWL12" s="1026"/>
      <c r="HWM12" s="1025"/>
      <c r="HWN12" s="1026"/>
      <c r="HWO12" s="1025"/>
      <c r="HWP12" s="1026"/>
      <c r="HWQ12" s="1025"/>
      <c r="HWR12" s="1026"/>
      <c r="HWS12" s="1025"/>
      <c r="HWT12" s="1026"/>
      <c r="HWU12" s="1025"/>
      <c r="HWV12" s="1026"/>
      <c r="HWW12" s="1025"/>
      <c r="HWX12" s="1026"/>
      <c r="HWY12" s="1025"/>
      <c r="HWZ12" s="1026"/>
      <c r="HXA12" s="1025"/>
      <c r="HXB12" s="1026"/>
      <c r="HXC12" s="1025"/>
      <c r="HXD12" s="1026"/>
      <c r="HXE12" s="1025"/>
      <c r="HXF12" s="1026"/>
      <c r="HXG12" s="1025"/>
      <c r="HXH12" s="1026"/>
      <c r="HXI12" s="1025"/>
      <c r="HXJ12" s="1026"/>
      <c r="HXK12" s="1025"/>
      <c r="HXL12" s="1026"/>
      <c r="HXM12" s="1025"/>
      <c r="HXN12" s="1026"/>
      <c r="HXO12" s="1025"/>
      <c r="HXP12" s="1026"/>
      <c r="HXQ12" s="1025"/>
      <c r="HXR12" s="1026"/>
      <c r="HXS12" s="1025"/>
      <c r="HXT12" s="1026"/>
      <c r="HXU12" s="1025"/>
      <c r="HXV12" s="1026"/>
      <c r="HXW12" s="1025"/>
      <c r="HXX12" s="1026"/>
      <c r="HXY12" s="1025"/>
      <c r="HXZ12" s="1026"/>
      <c r="HYA12" s="1025"/>
      <c r="HYB12" s="1026"/>
      <c r="HYC12" s="1025"/>
      <c r="HYD12" s="1026"/>
      <c r="HYE12" s="1025"/>
      <c r="HYF12" s="1026"/>
      <c r="HYG12" s="1025"/>
      <c r="HYH12" s="1026"/>
      <c r="HYI12" s="1025"/>
      <c r="HYJ12" s="1026"/>
      <c r="HYK12" s="1025"/>
      <c r="HYL12" s="1026"/>
      <c r="HYM12" s="1025"/>
      <c r="HYN12" s="1026"/>
      <c r="HYO12" s="1025"/>
      <c r="HYP12" s="1026"/>
      <c r="HYQ12" s="1025"/>
      <c r="HYR12" s="1026"/>
      <c r="HYS12" s="1025"/>
      <c r="HYT12" s="1026"/>
      <c r="HYU12" s="1025"/>
      <c r="HYV12" s="1026"/>
      <c r="HYW12" s="1025"/>
      <c r="HYX12" s="1026"/>
      <c r="HYY12" s="1025"/>
      <c r="HYZ12" s="1026"/>
      <c r="HZA12" s="1025"/>
      <c r="HZB12" s="1026"/>
      <c r="HZC12" s="1025"/>
      <c r="HZD12" s="1026"/>
      <c r="HZE12" s="1025"/>
      <c r="HZF12" s="1026"/>
      <c r="HZG12" s="1025"/>
      <c r="HZH12" s="1026"/>
      <c r="HZI12" s="1025"/>
      <c r="HZJ12" s="1026"/>
      <c r="HZK12" s="1025"/>
      <c r="HZL12" s="1026"/>
      <c r="HZM12" s="1025"/>
      <c r="HZN12" s="1026"/>
      <c r="HZO12" s="1025"/>
      <c r="HZP12" s="1026"/>
      <c r="HZQ12" s="1025"/>
      <c r="HZR12" s="1026"/>
      <c r="HZS12" s="1025"/>
      <c r="HZT12" s="1026"/>
      <c r="HZU12" s="1025"/>
      <c r="HZV12" s="1026"/>
      <c r="HZW12" s="1025"/>
      <c r="HZX12" s="1026"/>
      <c r="HZY12" s="1025"/>
      <c r="HZZ12" s="1026"/>
      <c r="IAA12" s="1025"/>
      <c r="IAB12" s="1026"/>
      <c r="IAC12" s="1025"/>
      <c r="IAD12" s="1026"/>
      <c r="IAE12" s="1025"/>
      <c r="IAF12" s="1026"/>
      <c r="IAG12" s="1025"/>
      <c r="IAH12" s="1026"/>
      <c r="IAI12" s="1025"/>
      <c r="IAJ12" s="1026"/>
      <c r="IAK12" s="1025"/>
      <c r="IAL12" s="1026"/>
      <c r="IAM12" s="1025"/>
      <c r="IAN12" s="1026"/>
      <c r="IAO12" s="1025"/>
      <c r="IAP12" s="1026"/>
      <c r="IAQ12" s="1025"/>
      <c r="IAR12" s="1026"/>
      <c r="IAS12" s="1025"/>
      <c r="IAT12" s="1026"/>
      <c r="IAU12" s="1025"/>
      <c r="IAV12" s="1026"/>
      <c r="IAW12" s="1025"/>
      <c r="IAX12" s="1026"/>
      <c r="IAY12" s="1025"/>
      <c r="IAZ12" s="1026"/>
      <c r="IBA12" s="1025"/>
      <c r="IBB12" s="1026"/>
      <c r="IBC12" s="1025"/>
      <c r="IBD12" s="1026"/>
      <c r="IBE12" s="1025"/>
      <c r="IBF12" s="1026"/>
      <c r="IBG12" s="1025"/>
      <c r="IBH12" s="1026"/>
      <c r="IBI12" s="1025"/>
      <c r="IBJ12" s="1026"/>
      <c r="IBK12" s="1025"/>
      <c r="IBL12" s="1026"/>
      <c r="IBM12" s="1025"/>
      <c r="IBN12" s="1026"/>
      <c r="IBO12" s="1025"/>
      <c r="IBP12" s="1026"/>
      <c r="IBQ12" s="1025"/>
      <c r="IBR12" s="1026"/>
      <c r="IBS12" s="1025"/>
      <c r="IBT12" s="1026"/>
      <c r="IBU12" s="1025"/>
      <c r="IBV12" s="1026"/>
      <c r="IBW12" s="1025"/>
      <c r="IBX12" s="1026"/>
      <c r="IBY12" s="1025"/>
      <c r="IBZ12" s="1026"/>
      <c r="ICA12" s="1025"/>
      <c r="ICB12" s="1026"/>
      <c r="ICC12" s="1025"/>
      <c r="ICD12" s="1026"/>
      <c r="ICE12" s="1025"/>
      <c r="ICF12" s="1026"/>
      <c r="ICG12" s="1025"/>
      <c r="ICH12" s="1026"/>
      <c r="ICI12" s="1025"/>
      <c r="ICJ12" s="1026"/>
      <c r="ICK12" s="1025"/>
      <c r="ICL12" s="1026"/>
      <c r="ICM12" s="1025"/>
      <c r="ICN12" s="1026"/>
      <c r="ICO12" s="1025"/>
      <c r="ICP12" s="1026"/>
      <c r="ICQ12" s="1025"/>
      <c r="ICR12" s="1026"/>
      <c r="ICS12" s="1025"/>
      <c r="ICT12" s="1026"/>
      <c r="ICU12" s="1025"/>
      <c r="ICV12" s="1026"/>
      <c r="ICW12" s="1025"/>
      <c r="ICX12" s="1026"/>
      <c r="ICY12" s="1025"/>
      <c r="ICZ12" s="1026"/>
      <c r="IDA12" s="1025"/>
      <c r="IDB12" s="1026"/>
      <c r="IDC12" s="1025"/>
      <c r="IDD12" s="1026"/>
      <c r="IDE12" s="1025"/>
      <c r="IDF12" s="1026"/>
      <c r="IDG12" s="1025"/>
      <c r="IDH12" s="1026"/>
      <c r="IDI12" s="1025"/>
      <c r="IDJ12" s="1026"/>
      <c r="IDK12" s="1025"/>
      <c r="IDL12" s="1026"/>
      <c r="IDM12" s="1025"/>
      <c r="IDN12" s="1026"/>
      <c r="IDO12" s="1025"/>
      <c r="IDP12" s="1026"/>
      <c r="IDQ12" s="1025"/>
      <c r="IDR12" s="1026"/>
      <c r="IDS12" s="1025"/>
      <c r="IDT12" s="1026"/>
      <c r="IDU12" s="1025"/>
      <c r="IDV12" s="1026"/>
      <c r="IDW12" s="1025"/>
      <c r="IDX12" s="1026"/>
      <c r="IDY12" s="1025"/>
      <c r="IDZ12" s="1026"/>
      <c r="IEA12" s="1025"/>
      <c r="IEB12" s="1026"/>
      <c r="IEC12" s="1025"/>
      <c r="IED12" s="1026"/>
      <c r="IEE12" s="1025"/>
      <c r="IEF12" s="1026"/>
      <c r="IEG12" s="1025"/>
      <c r="IEH12" s="1026"/>
      <c r="IEI12" s="1025"/>
      <c r="IEJ12" s="1026"/>
      <c r="IEK12" s="1025"/>
      <c r="IEL12" s="1026"/>
      <c r="IEM12" s="1025"/>
      <c r="IEN12" s="1026"/>
      <c r="IEO12" s="1025"/>
      <c r="IEP12" s="1026"/>
      <c r="IEQ12" s="1025"/>
      <c r="IER12" s="1026"/>
      <c r="IES12" s="1025"/>
      <c r="IET12" s="1026"/>
      <c r="IEU12" s="1025"/>
      <c r="IEV12" s="1026"/>
      <c r="IEW12" s="1025"/>
      <c r="IEX12" s="1026"/>
      <c r="IEY12" s="1025"/>
      <c r="IEZ12" s="1026"/>
      <c r="IFA12" s="1025"/>
      <c r="IFB12" s="1026"/>
      <c r="IFC12" s="1025"/>
      <c r="IFD12" s="1026"/>
      <c r="IFE12" s="1025"/>
      <c r="IFF12" s="1026"/>
      <c r="IFG12" s="1025"/>
      <c r="IFH12" s="1026"/>
      <c r="IFI12" s="1025"/>
      <c r="IFJ12" s="1026"/>
      <c r="IFK12" s="1025"/>
      <c r="IFL12" s="1026"/>
      <c r="IFM12" s="1025"/>
      <c r="IFN12" s="1026"/>
      <c r="IFO12" s="1025"/>
      <c r="IFP12" s="1026"/>
      <c r="IFQ12" s="1025"/>
      <c r="IFR12" s="1026"/>
      <c r="IFS12" s="1025"/>
      <c r="IFT12" s="1026"/>
      <c r="IFU12" s="1025"/>
      <c r="IFV12" s="1026"/>
      <c r="IFW12" s="1025"/>
      <c r="IFX12" s="1026"/>
      <c r="IFY12" s="1025"/>
      <c r="IFZ12" s="1026"/>
      <c r="IGA12" s="1025"/>
      <c r="IGB12" s="1026"/>
      <c r="IGC12" s="1025"/>
      <c r="IGD12" s="1026"/>
      <c r="IGE12" s="1025"/>
      <c r="IGF12" s="1026"/>
      <c r="IGG12" s="1025"/>
      <c r="IGH12" s="1026"/>
      <c r="IGI12" s="1025"/>
      <c r="IGJ12" s="1026"/>
      <c r="IGK12" s="1025"/>
      <c r="IGL12" s="1026"/>
      <c r="IGM12" s="1025"/>
      <c r="IGN12" s="1026"/>
      <c r="IGO12" s="1025"/>
      <c r="IGP12" s="1026"/>
      <c r="IGQ12" s="1025"/>
      <c r="IGR12" s="1026"/>
      <c r="IGS12" s="1025"/>
      <c r="IGT12" s="1026"/>
      <c r="IGU12" s="1025"/>
      <c r="IGV12" s="1026"/>
      <c r="IGW12" s="1025"/>
      <c r="IGX12" s="1026"/>
      <c r="IGY12" s="1025"/>
      <c r="IGZ12" s="1026"/>
      <c r="IHA12" s="1025"/>
      <c r="IHB12" s="1026"/>
      <c r="IHC12" s="1025"/>
      <c r="IHD12" s="1026"/>
      <c r="IHE12" s="1025"/>
      <c r="IHF12" s="1026"/>
      <c r="IHG12" s="1025"/>
      <c r="IHH12" s="1026"/>
      <c r="IHI12" s="1025"/>
      <c r="IHJ12" s="1026"/>
      <c r="IHK12" s="1025"/>
      <c r="IHL12" s="1026"/>
      <c r="IHM12" s="1025"/>
      <c r="IHN12" s="1026"/>
      <c r="IHO12" s="1025"/>
      <c r="IHP12" s="1026"/>
      <c r="IHQ12" s="1025"/>
      <c r="IHR12" s="1026"/>
      <c r="IHS12" s="1025"/>
      <c r="IHT12" s="1026"/>
      <c r="IHU12" s="1025"/>
      <c r="IHV12" s="1026"/>
      <c r="IHW12" s="1025"/>
      <c r="IHX12" s="1026"/>
      <c r="IHY12" s="1025"/>
      <c r="IHZ12" s="1026"/>
      <c r="IIA12" s="1025"/>
      <c r="IIB12" s="1026"/>
      <c r="IIC12" s="1025"/>
      <c r="IID12" s="1026"/>
      <c r="IIE12" s="1025"/>
      <c r="IIF12" s="1026"/>
      <c r="IIG12" s="1025"/>
      <c r="IIH12" s="1026"/>
      <c r="III12" s="1025"/>
      <c r="IIJ12" s="1026"/>
      <c r="IIK12" s="1025"/>
      <c r="IIL12" s="1026"/>
      <c r="IIM12" s="1025"/>
      <c r="IIN12" s="1026"/>
      <c r="IIO12" s="1025"/>
      <c r="IIP12" s="1026"/>
      <c r="IIQ12" s="1025"/>
      <c r="IIR12" s="1026"/>
      <c r="IIS12" s="1025"/>
      <c r="IIT12" s="1026"/>
      <c r="IIU12" s="1025"/>
      <c r="IIV12" s="1026"/>
      <c r="IIW12" s="1025"/>
      <c r="IIX12" s="1026"/>
      <c r="IIY12" s="1025"/>
      <c r="IIZ12" s="1026"/>
      <c r="IJA12" s="1025"/>
      <c r="IJB12" s="1026"/>
      <c r="IJC12" s="1025"/>
      <c r="IJD12" s="1026"/>
      <c r="IJE12" s="1025"/>
      <c r="IJF12" s="1026"/>
      <c r="IJG12" s="1025"/>
      <c r="IJH12" s="1026"/>
      <c r="IJI12" s="1025"/>
      <c r="IJJ12" s="1026"/>
      <c r="IJK12" s="1025"/>
      <c r="IJL12" s="1026"/>
      <c r="IJM12" s="1025"/>
      <c r="IJN12" s="1026"/>
      <c r="IJO12" s="1025"/>
      <c r="IJP12" s="1026"/>
      <c r="IJQ12" s="1025"/>
      <c r="IJR12" s="1026"/>
      <c r="IJS12" s="1025"/>
      <c r="IJT12" s="1026"/>
      <c r="IJU12" s="1025"/>
      <c r="IJV12" s="1026"/>
      <c r="IJW12" s="1025"/>
      <c r="IJX12" s="1026"/>
      <c r="IJY12" s="1025"/>
      <c r="IJZ12" s="1026"/>
      <c r="IKA12" s="1025"/>
      <c r="IKB12" s="1026"/>
      <c r="IKC12" s="1025"/>
      <c r="IKD12" s="1026"/>
      <c r="IKE12" s="1025"/>
      <c r="IKF12" s="1026"/>
      <c r="IKG12" s="1025"/>
      <c r="IKH12" s="1026"/>
      <c r="IKI12" s="1025"/>
      <c r="IKJ12" s="1026"/>
      <c r="IKK12" s="1025"/>
      <c r="IKL12" s="1026"/>
      <c r="IKM12" s="1025"/>
      <c r="IKN12" s="1026"/>
      <c r="IKO12" s="1025"/>
      <c r="IKP12" s="1026"/>
      <c r="IKQ12" s="1025"/>
      <c r="IKR12" s="1026"/>
      <c r="IKS12" s="1025"/>
      <c r="IKT12" s="1026"/>
      <c r="IKU12" s="1025"/>
      <c r="IKV12" s="1026"/>
      <c r="IKW12" s="1025"/>
      <c r="IKX12" s="1026"/>
      <c r="IKY12" s="1025"/>
      <c r="IKZ12" s="1026"/>
      <c r="ILA12" s="1025"/>
      <c r="ILB12" s="1026"/>
      <c r="ILC12" s="1025"/>
      <c r="ILD12" s="1026"/>
      <c r="ILE12" s="1025"/>
      <c r="ILF12" s="1026"/>
      <c r="ILG12" s="1025"/>
      <c r="ILH12" s="1026"/>
      <c r="ILI12" s="1025"/>
      <c r="ILJ12" s="1026"/>
      <c r="ILK12" s="1025"/>
      <c r="ILL12" s="1026"/>
      <c r="ILM12" s="1025"/>
      <c r="ILN12" s="1026"/>
      <c r="ILO12" s="1025"/>
      <c r="ILP12" s="1026"/>
      <c r="ILQ12" s="1025"/>
      <c r="ILR12" s="1026"/>
      <c r="ILS12" s="1025"/>
      <c r="ILT12" s="1026"/>
      <c r="ILU12" s="1025"/>
      <c r="ILV12" s="1026"/>
      <c r="ILW12" s="1025"/>
      <c r="ILX12" s="1026"/>
      <c r="ILY12" s="1025"/>
      <c r="ILZ12" s="1026"/>
      <c r="IMA12" s="1025"/>
      <c r="IMB12" s="1026"/>
      <c r="IMC12" s="1025"/>
      <c r="IMD12" s="1026"/>
      <c r="IME12" s="1025"/>
      <c r="IMF12" s="1026"/>
      <c r="IMG12" s="1025"/>
      <c r="IMH12" s="1026"/>
      <c r="IMI12" s="1025"/>
      <c r="IMJ12" s="1026"/>
      <c r="IMK12" s="1025"/>
      <c r="IML12" s="1026"/>
      <c r="IMM12" s="1025"/>
      <c r="IMN12" s="1026"/>
      <c r="IMO12" s="1025"/>
      <c r="IMP12" s="1026"/>
      <c r="IMQ12" s="1025"/>
      <c r="IMR12" s="1026"/>
      <c r="IMS12" s="1025"/>
      <c r="IMT12" s="1026"/>
      <c r="IMU12" s="1025"/>
      <c r="IMV12" s="1026"/>
      <c r="IMW12" s="1025"/>
      <c r="IMX12" s="1026"/>
      <c r="IMY12" s="1025"/>
      <c r="IMZ12" s="1026"/>
      <c r="INA12" s="1025"/>
      <c r="INB12" s="1026"/>
      <c r="INC12" s="1025"/>
      <c r="IND12" s="1026"/>
      <c r="INE12" s="1025"/>
      <c r="INF12" s="1026"/>
      <c r="ING12" s="1025"/>
      <c r="INH12" s="1026"/>
      <c r="INI12" s="1025"/>
      <c r="INJ12" s="1026"/>
      <c r="INK12" s="1025"/>
      <c r="INL12" s="1026"/>
      <c r="INM12" s="1025"/>
      <c r="INN12" s="1026"/>
      <c r="INO12" s="1025"/>
      <c r="INP12" s="1026"/>
      <c r="INQ12" s="1025"/>
      <c r="INR12" s="1026"/>
      <c r="INS12" s="1025"/>
      <c r="INT12" s="1026"/>
      <c r="INU12" s="1025"/>
      <c r="INV12" s="1026"/>
      <c r="INW12" s="1025"/>
      <c r="INX12" s="1026"/>
      <c r="INY12" s="1025"/>
      <c r="INZ12" s="1026"/>
      <c r="IOA12" s="1025"/>
      <c r="IOB12" s="1026"/>
      <c r="IOC12" s="1025"/>
      <c r="IOD12" s="1026"/>
      <c r="IOE12" s="1025"/>
      <c r="IOF12" s="1026"/>
      <c r="IOG12" s="1025"/>
      <c r="IOH12" s="1026"/>
      <c r="IOI12" s="1025"/>
      <c r="IOJ12" s="1026"/>
      <c r="IOK12" s="1025"/>
      <c r="IOL12" s="1026"/>
      <c r="IOM12" s="1025"/>
      <c r="ION12" s="1026"/>
      <c r="IOO12" s="1025"/>
      <c r="IOP12" s="1026"/>
      <c r="IOQ12" s="1025"/>
      <c r="IOR12" s="1026"/>
      <c r="IOS12" s="1025"/>
      <c r="IOT12" s="1026"/>
      <c r="IOU12" s="1025"/>
      <c r="IOV12" s="1026"/>
      <c r="IOW12" s="1025"/>
      <c r="IOX12" s="1026"/>
      <c r="IOY12" s="1025"/>
      <c r="IOZ12" s="1026"/>
      <c r="IPA12" s="1025"/>
      <c r="IPB12" s="1026"/>
      <c r="IPC12" s="1025"/>
      <c r="IPD12" s="1026"/>
      <c r="IPE12" s="1025"/>
      <c r="IPF12" s="1026"/>
      <c r="IPG12" s="1025"/>
      <c r="IPH12" s="1026"/>
      <c r="IPI12" s="1025"/>
      <c r="IPJ12" s="1026"/>
      <c r="IPK12" s="1025"/>
      <c r="IPL12" s="1026"/>
      <c r="IPM12" s="1025"/>
      <c r="IPN12" s="1026"/>
      <c r="IPO12" s="1025"/>
      <c r="IPP12" s="1026"/>
      <c r="IPQ12" s="1025"/>
      <c r="IPR12" s="1026"/>
      <c r="IPS12" s="1025"/>
      <c r="IPT12" s="1026"/>
      <c r="IPU12" s="1025"/>
      <c r="IPV12" s="1026"/>
      <c r="IPW12" s="1025"/>
      <c r="IPX12" s="1026"/>
      <c r="IPY12" s="1025"/>
      <c r="IPZ12" s="1026"/>
      <c r="IQA12" s="1025"/>
      <c r="IQB12" s="1026"/>
      <c r="IQC12" s="1025"/>
      <c r="IQD12" s="1026"/>
      <c r="IQE12" s="1025"/>
      <c r="IQF12" s="1026"/>
      <c r="IQG12" s="1025"/>
      <c r="IQH12" s="1026"/>
      <c r="IQI12" s="1025"/>
      <c r="IQJ12" s="1026"/>
      <c r="IQK12" s="1025"/>
      <c r="IQL12" s="1026"/>
      <c r="IQM12" s="1025"/>
      <c r="IQN12" s="1026"/>
      <c r="IQO12" s="1025"/>
      <c r="IQP12" s="1026"/>
      <c r="IQQ12" s="1025"/>
      <c r="IQR12" s="1026"/>
      <c r="IQS12" s="1025"/>
      <c r="IQT12" s="1026"/>
      <c r="IQU12" s="1025"/>
      <c r="IQV12" s="1026"/>
      <c r="IQW12" s="1025"/>
      <c r="IQX12" s="1026"/>
      <c r="IQY12" s="1025"/>
      <c r="IQZ12" s="1026"/>
      <c r="IRA12" s="1025"/>
      <c r="IRB12" s="1026"/>
      <c r="IRC12" s="1025"/>
      <c r="IRD12" s="1026"/>
      <c r="IRE12" s="1025"/>
      <c r="IRF12" s="1026"/>
      <c r="IRG12" s="1025"/>
      <c r="IRH12" s="1026"/>
      <c r="IRI12" s="1025"/>
      <c r="IRJ12" s="1026"/>
      <c r="IRK12" s="1025"/>
      <c r="IRL12" s="1026"/>
      <c r="IRM12" s="1025"/>
      <c r="IRN12" s="1026"/>
      <c r="IRO12" s="1025"/>
      <c r="IRP12" s="1026"/>
      <c r="IRQ12" s="1025"/>
      <c r="IRR12" s="1026"/>
      <c r="IRS12" s="1025"/>
      <c r="IRT12" s="1026"/>
      <c r="IRU12" s="1025"/>
      <c r="IRV12" s="1026"/>
      <c r="IRW12" s="1025"/>
      <c r="IRX12" s="1026"/>
      <c r="IRY12" s="1025"/>
      <c r="IRZ12" s="1026"/>
      <c r="ISA12" s="1025"/>
      <c r="ISB12" s="1026"/>
      <c r="ISC12" s="1025"/>
      <c r="ISD12" s="1026"/>
      <c r="ISE12" s="1025"/>
      <c r="ISF12" s="1026"/>
      <c r="ISG12" s="1025"/>
      <c r="ISH12" s="1026"/>
      <c r="ISI12" s="1025"/>
      <c r="ISJ12" s="1026"/>
      <c r="ISK12" s="1025"/>
      <c r="ISL12" s="1026"/>
      <c r="ISM12" s="1025"/>
      <c r="ISN12" s="1026"/>
      <c r="ISO12" s="1025"/>
      <c r="ISP12" s="1026"/>
      <c r="ISQ12" s="1025"/>
      <c r="ISR12" s="1026"/>
      <c r="ISS12" s="1025"/>
      <c r="IST12" s="1026"/>
      <c r="ISU12" s="1025"/>
      <c r="ISV12" s="1026"/>
      <c r="ISW12" s="1025"/>
      <c r="ISX12" s="1026"/>
      <c r="ISY12" s="1025"/>
      <c r="ISZ12" s="1026"/>
      <c r="ITA12" s="1025"/>
      <c r="ITB12" s="1026"/>
      <c r="ITC12" s="1025"/>
      <c r="ITD12" s="1026"/>
      <c r="ITE12" s="1025"/>
      <c r="ITF12" s="1026"/>
      <c r="ITG12" s="1025"/>
      <c r="ITH12" s="1026"/>
      <c r="ITI12" s="1025"/>
      <c r="ITJ12" s="1026"/>
      <c r="ITK12" s="1025"/>
      <c r="ITL12" s="1026"/>
      <c r="ITM12" s="1025"/>
      <c r="ITN12" s="1026"/>
      <c r="ITO12" s="1025"/>
      <c r="ITP12" s="1026"/>
      <c r="ITQ12" s="1025"/>
      <c r="ITR12" s="1026"/>
      <c r="ITS12" s="1025"/>
      <c r="ITT12" s="1026"/>
      <c r="ITU12" s="1025"/>
      <c r="ITV12" s="1026"/>
      <c r="ITW12" s="1025"/>
      <c r="ITX12" s="1026"/>
      <c r="ITY12" s="1025"/>
      <c r="ITZ12" s="1026"/>
      <c r="IUA12" s="1025"/>
      <c r="IUB12" s="1026"/>
      <c r="IUC12" s="1025"/>
      <c r="IUD12" s="1026"/>
      <c r="IUE12" s="1025"/>
      <c r="IUF12" s="1026"/>
      <c r="IUG12" s="1025"/>
      <c r="IUH12" s="1026"/>
      <c r="IUI12" s="1025"/>
      <c r="IUJ12" s="1026"/>
      <c r="IUK12" s="1025"/>
      <c r="IUL12" s="1026"/>
      <c r="IUM12" s="1025"/>
      <c r="IUN12" s="1026"/>
      <c r="IUO12" s="1025"/>
      <c r="IUP12" s="1026"/>
      <c r="IUQ12" s="1025"/>
      <c r="IUR12" s="1026"/>
      <c r="IUS12" s="1025"/>
      <c r="IUT12" s="1026"/>
      <c r="IUU12" s="1025"/>
      <c r="IUV12" s="1026"/>
      <c r="IUW12" s="1025"/>
      <c r="IUX12" s="1026"/>
      <c r="IUY12" s="1025"/>
      <c r="IUZ12" s="1026"/>
      <c r="IVA12" s="1025"/>
      <c r="IVB12" s="1026"/>
      <c r="IVC12" s="1025"/>
      <c r="IVD12" s="1026"/>
      <c r="IVE12" s="1025"/>
      <c r="IVF12" s="1026"/>
      <c r="IVG12" s="1025"/>
      <c r="IVH12" s="1026"/>
      <c r="IVI12" s="1025"/>
      <c r="IVJ12" s="1026"/>
      <c r="IVK12" s="1025"/>
      <c r="IVL12" s="1026"/>
      <c r="IVM12" s="1025"/>
      <c r="IVN12" s="1026"/>
      <c r="IVO12" s="1025"/>
      <c r="IVP12" s="1026"/>
      <c r="IVQ12" s="1025"/>
      <c r="IVR12" s="1026"/>
      <c r="IVS12" s="1025"/>
      <c r="IVT12" s="1026"/>
      <c r="IVU12" s="1025"/>
      <c r="IVV12" s="1026"/>
      <c r="IVW12" s="1025"/>
      <c r="IVX12" s="1026"/>
      <c r="IVY12" s="1025"/>
      <c r="IVZ12" s="1026"/>
      <c r="IWA12" s="1025"/>
      <c r="IWB12" s="1026"/>
      <c r="IWC12" s="1025"/>
      <c r="IWD12" s="1026"/>
      <c r="IWE12" s="1025"/>
      <c r="IWF12" s="1026"/>
      <c r="IWG12" s="1025"/>
      <c r="IWH12" s="1026"/>
      <c r="IWI12" s="1025"/>
      <c r="IWJ12" s="1026"/>
      <c r="IWK12" s="1025"/>
      <c r="IWL12" s="1026"/>
      <c r="IWM12" s="1025"/>
      <c r="IWN12" s="1026"/>
      <c r="IWO12" s="1025"/>
      <c r="IWP12" s="1026"/>
      <c r="IWQ12" s="1025"/>
      <c r="IWR12" s="1026"/>
      <c r="IWS12" s="1025"/>
      <c r="IWT12" s="1026"/>
      <c r="IWU12" s="1025"/>
      <c r="IWV12" s="1026"/>
      <c r="IWW12" s="1025"/>
      <c r="IWX12" s="1026"/>
      <c r="IWY12" s="1025"/>
      <c r="IWZ12" s="1026"/>
      <c r="IXA12" s="1025"/>
      <c r="IXB12" s="1026"/>
      <c r="IXC12" s="1025"/>
      <c r="IXD12" s="1026"/>
      <c r="IXE12" s="1025"/>
      <c r="IXF12" s="1026"/>
      <c r="IXG12" s="1025"/>
      <c r="IXH12" s="1026"/>
      <c r="IXI12" s="1025"/>
      <c r="IXJ12" s="1026"/>
      <c r="IXK12" s="1025"/>
      <c r="IXL12" s="1026"/>
      <c r="IXM12" s="1025"/>
      <c r="IXN12" s="1026"/>
      <c r="IXO12" s="1025"/>
      <c r="IXP12" s="1026"/>
      <c r="IXQ12" s="1025"/>
      <c r="IXR12" s="1026"/>
      <c r="IXS12" s="1025"/>
      <c r="IXT12" s="1026"/>
      <c r="IXU12" s="1025"/>
      <c r="IXV12" s="1026"/>
      <c r="IXW12" s="1025"/>
      <c r="IXX12" s="1026"/>
      <c r="IXY12" s="1025"/>
      <c r="IXZ12" s="1026"/>
      <c r="IYA12" s="1025"/>
      <c r="IYB12" s="1026"/>
      <c r="IYC12" s="1025"/>
      <c r="IYD12" s="1026"/>
      <c r="IYE12" s="1025"/>
      <c r="IYF12" s="1026"/>
      <c r="IYG12" s="1025"/>
      <c r="IYH12" s="1026"/>
      <c r="IYI12" s="1025"/>
      <c r="IYJ12" s="1026"/>
      <c r="IYK12" s="1025"/>
      <c r="IYL12" s="1026"/>
      <c r="IYM12" s="1025"/>
      <c r="IYN12" s="1026"/>
      <c r="IYO12" s="1025"/>
      <c r="IYP12" s="1026"/>
      <c r="IYQ12" s="1025"/>
      <c r="IYR12" s="1026"/>
      <c r="IYS12" s="1025"/>
      <c r="IYT12" s="1026"/>
      <c r="IYU12" s="1025"/>
      <c r="IYV12" s="1026"/>
      <c r="IYW12" s="1025"/>
      <c r="IYX12" s="1026"/>
      <c r="IYY12" s="1025"/>
      <c r="IYZ12" s="1026"/>
      <c r="IZA12" s="1025"/>
      <c r="IZB12" s="1026"/>
      <c r="IZC12" s="1025"/>
      <c r="IZD12" s="1026"/>
      <c r="IZE12" s="1025"/>
      <c r="IZF12" s="1026"/>
      <c r="IZG12" s="1025"/>
      <c r="IZH12" s="1026"/>
      <c r="IZI12" s="1025"/>
      <c r="IZJ12" s="1026"/>
      <c r="IZK12" s="1025"/>
      <c r="IZL12" s="1026"/>
      <c r="IZM12" s="1025"/>
      <c r="IZN12" s="1026"/>
      <c r="IZO12" s="1025"/>
      <c r="IZP12" s="1026"/>
      <c r="IZQ12" s="1025"/>
      <c r="IZR12" s="1026"/>
      <c r="IZS12" s="1025"/>
      <c r="IZT12" s="1026"/>
      <c r="IZU12" s="1025"/>
      <c r="IZV12" s="1026"/>
      <c r="IZW12" s="1025"/>
      <c r="IZX12" s="1026"/>
      <c r="IZY12" s="1025"/>
      <c r="IZZ12" s="1026"/>
      <c r="JAA12" s="1025"/>
      <c r="JAB12" s="1026"/>
      <c r="JAC12" s="1025"/>
      <c r="JAD12" s="1026"/>
      <c r="JAE12" s="1025"/>
      <c r="JAF12" s="1026"/>
      <c r="JAG12" s="1025"/>
      <c r="JAH12" s="1026"/>
      <c r="JAI12" s="1025"/>
      <c r="JAJ12" s="1026"/>
      <c r="JAK12" s="1025"/>
      <c r="JAL12" s="1026"/>
      <c r="JAM12" s="1025"/>
      <c r="JAN12" s="1026"/>
      <c r="JAO12" s="1025"/>
      <c r="JAP12" s="1026"/>
      <c r="JAQ12" s="1025"/>
      <c r="JAR12" s="1026"/>
      <c r="JAS12" s="1025"/>
      <c r="JAT12" s="1026"/>
      <c r="JAU12" s="1025"/>
      <c r="JAV12" s="1026"/>
      <c r="JAW12" s="1025"/>
      <c r="JAX12" s="1026"/>
      <c r="JAY12" s="1025"/>
      <c r="JAZ12" s="1026"/>
      <c r="JBA12" s="1025"/>
      <c r="JBB12" s="1026"/>
      <c r="JBC12" s="1025"/>
      <c r="JBD12" s="1026"/>
      <c r="JBE12" s="1025"/>
      <c r="JBF12" s="1026"/>
      <c r="JBG12" s="1025"/>
      <c r="JBH12" s="1026"/>
      <c r="JBI12" s="1025"/>
      <c r="JBJ12" s="1026"/>
      <c r="JBK12" s="1025"/>
      <c r="JBL12" s="1026"/>
      <c r="JBM12" s="1025"/>
      <c r="JBN12" s="1026"/>
      <c r="JBO12" s="1025"/>
      <c r="JBP12" s="1026"/>
      <c r="JBQ12" s="1025"/>
      <c r="JBR12" s="1026"/>
      <c r="JBS12" s="1025"/>
      <c r="JBT12" s="1026"/>
      <c r="JBU12" s="1025"/>
      <c r="JBV12" s="1026"/>
      <c r="JBW12" s="1025"/>
      <c r="JBX12" s="1026"/>
      <c r="JBY12" s="1025"/>
      <c r="JBZ12" s="1026"/>
      <c r="JCA12" s="1025"/>
      <c r="JCB12" s="1026"/>
      <c r="JCC12" s="1025"/>
      <c r="JCD12" s="1026"/>
      <c r="JCE12" s="1025"/>
      <c r="JCF12" s="1026"/>
      <c r="JCG12" s="1025"/>
      <c r="JCH12" s="1026"/>
      <c r="JCI12" s="1025"/>
      <c r="JCJ12" s="1026"/>
      <c r="JCK12" s="1025"/>
      <c r="JCL12" s="1026"/>
      <c r="JCM12" s="1025"/>
      <c r="JCN12" s="1026"/>
      <c r="JCO12" s="1025"/>
      <c r="JCP12" s="1026"/>
      <c r="JCQ12" s="1025"/>
      <c r="JCR12" s="1026"/>
      <c r="JCS12" s="1025"/>
      <c r="JCT12" s="1026"/>
      <c r="JCU12" s="1025"/>
      <c r="JCV12" s="1026"/>
      <c r="JCW12" s="1025"/>
      <c r="JCX12" s="1026"/>
      <c r="JCY12" s="1025"/>
      <c r="JCZ12" s="1026"/>
      <c r="JDA12" s="1025"/>
      <c r="JDB12" s="1026"/>
      <c r="JDC12" s="1025"/>
      <c r="JDD12" s="1026"/>
      <c r="JDE12" s="1025"/>
      <c r="JDF12" s="1026"/>
      <c r="JDG12" s="1025"/>
      <c r="JDH12" s="1026"/>
      <c r="JDI12" s="1025"/>
      <c r="JDJ12" s="1026"/>
      <c r="JDK12" s="1025"/>
      <c r="JDL12" s="1026"/>
      <c r="JDM12" s="1025"/>
      <c r="JDN12" s="1026"/>
      <c r="JDO12" s="1025"/>
      <c r="JDP12" s="1026"/>
      <c r="JDQ12" s="1025"/>
      <c r="JDR12" s="1026"/>
      <c r="JDS12" s="1025"/>
      <c r="JDT12" s="1026"/>
      <c r="JDU12" s="1025"/>
      <c r="JDV12" s="1026"/>
      <c r="JDW12" s="1025"/>
      <c r="JDX12" s="1026"/>
      <c r="JDY12" s="1025"/>
      <c r="JDZ12" s="1026"/>
      <c r="JEA12" s="1025"/>
      <c r="JEB12" s="1026"/>
      <c r="JEC12" s="1025"/>
      <c r="JED12" s="1026"/>
      <c r="JEE12" s="1025"/>
      <c r="JEF12" s="1026"/>
      <c r="JEG12" s="1025"/>
      <c r="JEH12" s="1026"/>
      <c r="JEI12" s="1025"/>
      <c r="JEJ12" s="1026"/>
      <c r="JEK12" s="1025"/>
      <c r="JEL12" s="1026"/>
      <c r="JEM12" s="1025"/>
      <c r="JEN12" s="1026"/>
      <c r="JEO12" s="1025"/>
      <c r="JEP12" s="1026"/>
      <c r="JEQ12" s="1025"/>
      <c r="JER12" s="1026"/>
      <c r="JES12" s="1025"/>
      <c r="JET12" s="1026"/>
      <c r="JEU12" s="1025"/>
      <c r="JEV12" s="1026"/>
      <c r="JEW12" s="1025"/>
      <c r="JEX12" s="1026"/>
      <c r="JEY12" s="1025"/>
      <c r="JEZ12" s="1026"/>
      <c r="JFA12" s="1025"/>
      <c r="JFB12" s="1026"/>
      <c r="JFC12" s="1025"/>
      <c r="JFD12" s="1026"/>
      <c r="JFE12" s="1025"/>
      <c r="JFF12" s="1026"/>
      <c r="JFG12" s="1025"/>
      <c r="JFH12" s="1026"/>
      <c r="JFI12" s="1025"/>
      <c r="JFJ12" s="1026"/>
      <c r="JFK12" s="1025"/>
      <c r="JFL12" s="1026"/>
      <c r="JFM12" s="1025"/>
      <c r="JFN12" s="1026"/>
      <c r="JFO12" s="1025"/>
      <c r="JFP12" s="1026"/>
      <c r="JFQ12" s="1025"/>
      <c r="JFR12" s="1026"/>
      <c r="JFS12" s="1025"/>
      <c r="JFT12" s="1026"/>
      <c r="JFU12" s="1025"/>
      <c r="JFV12" s="1026"/>
      <c r="JFW12" s="1025"/>
      <c r="JFX12" s="1026"/>
      <c r="JFY12" s="1025"/>
      <c r="JFZ12" s="1026"/>
      <c r="JGA12" s="1025"/>
      <c r="JGB12" s="1026"/>
      <c r="JGC12" s="1025"/>
      <c r="JGD12" s="1026"/>
      <c r="JGE12" s="1025"/>
      <c r="JGF12" s="1026"/>
      <c r="JGG12" s="1025"/>
      <c r="JGH12" s="1026"/>
      <c r="JGI12" s="1025"/>
      <c r="JGJ12" s="1026"/>
      <c r="JGK12" s="1025"/>
      <c r="JGL12" s="1026"/>
      <c r="JGM12" s="1025"/>
      <c r="JGN12" s="1026"/>
      <c r="JGO12" s="1025"/>
      <c r="JGP12" s="1026"/>
      <c r="JGQ12" s="1025"/>
      <c r="JGR12" s="1026"/>
      <c r="JGS12" s="1025"/>
      <c r="JGT12" s="1026"/>
      <c r="JGU12" s="1025"/>
      <c r="JGV12" s="1026"/>
      <c r="JGW12" s="1025"/>
      <c r="JGX12" s="1026"/>
      <c r="JGY12" s="1025"/>
      <c r="JGZ12" s="1026"/>
      <c r="JHA12" s="1025"/>
      <c r="JHB12" s="1026"/>
      <c r="JHC12" s="1025"/>
      <c r="JHD12" s="1026"/>
      <c r="JHE12" s="1025"/>
      <c r="JHF12" s="1026"/>
      <c r="JHG12" s="1025"/>
      <c r="JHH12" s="1026"/>
      <c r="JHI12" s="1025"/>
      <c r="JHJ12" s="1026"/>
      <c r="JHK12" s="1025"/>
      <c r="JHL12" s="1026"/>
      <c r="JHM12" s="1025"/>
      <c r="JHN12" s="1026"/>
      <c r="JHO12" s="1025"/>
      <c r="JHP12" s="1026"/>
      <c r="JHQ12" s="1025"/>
      <c r="JHR12" s="1026"/>
      <c r="JHS12" s="1025"/>
      <c r="JHT12" s="1026"/>
      <c r="JHU12" s="1025"/>
      <c r="JHV12" s="1026"/>
      <c r="JHW12" s="1025"/>
      <c r="JHX12" s="1026"/>
      <c r="JHY12" s="1025"/>
      <c r="JHZ12" s="1026"/>
      <c r="JIA12" s="1025"/>
      <c r="JIB12" s="1026"/>
      <c r="JIC12" s="1025"/>
      <c r="JID12" s="1026"/>
      <c r="JIE12" s="1025"/>
      <c r="JIF12" s="1026"/>
      <c r="JIG12" s="1025"/>
      <c r="JIH12" s="1026"/>
      <c r="JII12" s="1025"/>
      <c r="JIJ12" s="1026"/>
      <c r="JIK12" s="1025"/>
      <c r="JIL12" s="1026"/>
      <c r="JIM12" s="1025"/>
      <c r="JIN12" s="1026"/>
      <c r="JIO12" s="1025"/>
      <c r="JIP12" s="1026"/>
      <c r="JIQ12" s="1025"/>
      <c r="JIR12" s="1026"/>
      <c r="JIS12" s="1025"/>
      <c r="JIT12" s="1026"/>
      <c r="JIU12" s="1025"/>
      <c r="JIV12" s="1026"/>
      <c r="JIW12" s="1025"/>
      <c r="JIX12" s="1026"/>
      <c r="JIY12" s="1025"/>
      <c r="JIZ12" s="1026"/>
      <c r="JJA12" s="1025"/>
      <c r="JJB12" s="1026"/>
      <c r="JJC12" s="1025"/>
      <c r="JJD12" s="1026"/>
      <c r="JJE12" s="1025"/>
      <c r="JJF12" s="1026"/>
      <c r="JJG12" s="1025"/>
      <c r="JJH12" s="1026"/>
      <c r="JJI12" s="1025"/>
      <c r="JJJ12" s="1026"/>
      <c r="JJK12" s="1025"/>
      <c r="JJL12" s="1026"/>
      <c r="JJM12" s="1025"/>
      <c r="JJN12" s="1026"/>
      <c r="JJO12" s="1025"/>
      <c r="JJP12" s="1026"/>
      <c r="JJQ12" s="1025"/>
      <c r="JJR12" s="1026"/>
      <c r="JJS12" s="1025"/>
      <c r="JJT12" s="1026"/>
      <c r="JJU12" s="1025"/>
      <c r="JJV12" s="1026"/>
      <c r="JJW12" s="1025"/>
      <c r="JJX12" s="1026"/>
      <c r="JJY12" s="1025"/>
      <c r="JJZ12" s="1026"/>
      <c r="JKA12" s="1025"/>
      <c r="JKB12" s="1026"/>
      <c r="JKC12" s="1025"/>
      <c r="JKD12" s="1026"/>
      <c r="JKE12" s="1025"/>
      <c r="JKF12" s="1026"/>
      <c r="JKG12" s="1025"/>
      <c r="JKH12" s="1026"/>
      <c r="JKI12" s="1025"/>
      <c r="JKJ12" s="1026"/>
      <c r="JKK12" s="1025"/>
      <c r="JKL12" s="1026"/>
      <c r="JKM12" s="1025"/>
      <c r="JKN12" s="1026"/>
      <c r="JKO12" s="1025"/>
      <c r="JKP12" s="1026"/>
      <c r="JKQ12" s="1025"/>
      <c r="JKR12" s="1026"/>
      <c r="JKS12" s="1025"/>
      <c r="JKT12" s="1026"/>
      <c r="JKU12" s="1025"/>
      <c r="JKV12" s="1026"/>
      <c r="JKW12" s="1025"/>
      <c r="JKX12" s="1026"/>
      <c r="JKY12" s="1025"/>
      <c r="JKZ12" s="1026"/>
      <c r="JLA12" s="1025"/>
      <c r="JLB12" s="1026"/>
      <c r="JLC12" s="1025"/>
      <c r="JLD12" s="1026"/>
      <c r="JLE12" s="1025"/>
      <c r="JLF12" s="1026"/>
      <c r="JLG12" s="1025"/>
      <c r="JLH12" s="1026"/>
      <c r="JLI12" s="1025"/>
      <c r="JLJ12" s="1026"/>
      <c r="JLK12" s="1025"/>
      <c r="JLL12" s="1026"/>
      <c r="JLM12" s="1025"/>
      <c r="JLN12" s="1026"/>
      <c r="JLO12" s="1025"/>
      <c r="JLP12" s="1026"/>
      <c r="JLQ12" s="1025"/>
      <c r="JLR12" s="1026"/>
      <c r="JLS12" s="1025"/>
      <c r="JLT12" s="1026"/>
      <c r="JLU12" s="1025"/>
      <c r="JLV12" s="1026"/>
      <c r="JLW12" s="1025"/>
      <c r="JLX12" s="1026"/>
      <c r="JLY12" s="1025"/>
      <c r="JLZ12" s="1026"/>
      <c r="JMA12" s="1025"/>
      <c r="JMB12" s="1026"/>
      <c r="JMC12" s="1025"/>
      <c r="JMD12" s="1026"/>
      <c r="JME12" s="1025"/>
      <c r="JMF12" s="1026"/>
      <c r="JMG12" s="1025"/>
      <c r="JMH12" s="1026"/>
      <c r="JMI12" s="1025"/>
      <c r="JMJ12" s="1026"/>
      <c r="JMK12" s="1025"/>
      <c r="JML12" s="1026"/>
      <c r="JMM12" s="1025"/>
      <c r="JMN12" s="1026"/>
      <c r="JMO12" s="1025"/>
      <c r="JMP12" s="1026"/>
      <c r="JMQ12" s="1025"/>
      <c r="JMR12" s="1026"/>
      <c r="JMS12" s="1025"/>
      <c r="JMT12" s="1026"/>
      <c r="JMU12" s="1025"/>
      <c r="JMV12" s="1026"/>
      <c r="JMW12" s="1025"/>
      <c r="JMX12" s="1026"/>
      <c r="JMY12" s="1025"/>
      <c r="JMZ12" s="1026"/>
      <c r="JNA12" s="1025"/>
      <c r="JNB12" s="1026"/>
      <c r="JNC12" s="1025"/>
      <c r="JND12" s="1026"/>
      <c r="JNE12" s="1025"/>
      <c r="JNF12" s="1026"/>
      <c r="JNG12" s="1025"/>
      <c r="JNH12" s="1026"/>
      <c r="JNI12" s="1025"/>
      <c r="JNJ12" s="1026"/>
      <c r="JNK12" s="1025"/>
      <c r="JNL12" s="1026"/>
      <c r="JNM12" s="1025"/>
      <c r="JNN12" s="1026"/>
      <c r="JNO12" s="1025"/>
      <c r="JNP12" s="1026"/>
      <c r="JNQ12" s="1025"/>
      <c r="JNR12" s="1026"/>
      <c r="JNS12" s="1025"/>
      <c r="JNT12" s="1026"/>
      <c r="JNU12" s="1025"/>
      <c r="JNV12" s="1026"/>
      <c r="JNW12" s="1025"/>
      <c r="JNX12" s="1026"/>
      <c r="JNY12" s="1025"/>
      <c r="JNZ12" s="1026"/>
      <c r="JOA12" s="1025"/>
      <c r="JOB12" s="1026"/>
      <c r="JOC12" s="1025"/>
      <c r="JOD12" s="1026"/>
      <c r="JOE12" s="1025"/>
      <c r="JOF12" s="1026"/>
      <c r="JOG12" s="1025"/>
      <c r="JOH12" s="1026"/>
      <c r="JOI12" s="1025"/>
      <c r="JOJ12" s="1026"/>
      <c r="JOK12" s="1025"/>
      <c r="JOL12" s="1026"/>
      <c r="JOM12" s="1025"/>
      <c r="JON12" s="1026"/>
      <c r="JOO12" s="1025"/>
      <c r="JOP12" s="1026"/>
      <c r="JOQ12" s="1025"/>
      <c r="JOR12" s="1026"/>
      <c r="JOS12" s="1025"/>
      <c r="JOT12" s="1026"/>
      <c r="JOU12" s="1025"/>
      <c r="JOV12" s="1026"/>
      <c r="JOW12" s="1025"/>
      <c r="JOX12" s="1026"/>
      <c r="JOY12" s="1025"/>
      <c r="JOZ12" s="1026"/>
      <c r="JPA12" s="1025"/>
      <c r="JPB12" s="1026"/>
      <c r="JPC12" s="1025"/>
      <c r="JPD12" s="1026"/>
      <c r="JPE12" s="1025"/>
      <c r="JPF12" s="1026"/>
      <c r="JPG12" s="1025"/>
      <c r="JPH12" s="1026"/>
      <c r="JPI12" s="1025"/>
      <c r="JPJ12" s="1026"/>
      <c r="JPK12" s="1025"/>
      <c r="JPL12" s="1026"/>
      <c r="JPM12" s="1025"/>
      <c r="JPN12" s="1026"/>
      <c r="JPO12" s="1025"/>
      <c r="JPP12" s="1026"/>
      <c r="JPQ12" s="1025"/>
      <c r="JPR12" s="1026"/>
      <c r="JPS12" s="1025"/>
      <c r="JPT12" s="1026"/>
      <c r="JPU12" s="1025"/>
      <c r="JPV12" s="1026"/>
      <c r="JPW12" s="1025"/>
      <c r="JPX12" s="1026"/>
      <c r="JPY12" s="1025"/>
      <c r="JPZ12" s="1026"/>
      <c r="JQA12" s="1025"/>
      <c r="JQB12" s="1026"/>
      <c r="JQC12" s="1025"/>
      <c r="JQD12" s="1026"/>
      <c r="JQE12" s="1025"/>
      <c r="JQF12" s="1026"/>
      <c r="JQG12" s="1025"/>
      <c r="JQH12" s="1026"/>
      <c r="JQI12" s="1025"/>
      <c r="JQJ12" s="1026"/>
      <c r="JQK12" s="1025"/>
      <c r="JQL12" s="1026"/>
      <c r="JQM12" s="1025"/>
      <c r="JQN12" s="1026"/>
      <c r="JQO12" s="1025"/>
      <c r="JQP12" s="1026"/>
      <c r="JQQ12" s="1025"/>
      <c r="JQR12" s="1026"/>
      <c r="JQS12" s="1025"/>
      <c r="JQT12" s="1026"/>
      <c r="JQU12" s="1025"/>
      <c r="JQV12" s="1026"/>
      <c r="JQW12" s="1025"/>
      <c r="JQX12" s="1026"/>
      <c r="JQY12" s="1025"/>
      <c r="JQZ12" s="1026"/>
      <c r="JRA12" s="1025"/>
      <c r="JRB12" s="1026"/>
      <c r="JRC12" s="1025"/>
      <c r="JRD12" s="1026"/>
      <c r="JRE12" s="1025"/>
      <c r="JRF12" s="1026"/>
      <c r="JRG12" s="1025"/>
      <c r="JRH12" s="1026"/>
      <c r="JRI12" s="1025"/>
      <c r="JRJ12" s="1026"/>
      <c r="JRK12" s="1025"/>
      <c r="JRL12" s="1026"/>
      <c r="JRM12" s="1025"/>
      <c r="JRN12" s="1026"/>
      <c r="JRO12" s="1025"/>
      <c r="JRP12" s="1026"/>
      <c r="JRQ12" s="1025"/>
      <c r="JRR12" s="1026"/>
      <c r="JRS12" s="1025"/>
      <c r="JRT12" s="1026"/>
      <c r="JRU12" s="1025"/>
      <c r="JRV12" s="1026"/>
      <c r="JRW12" s="1025"/>
      <c r="JRX12" s="1026"/>
      <c r="JRY12" s="1025"/>
      <c r="JRZ12" s="1026"/>
      <c r="JSA12" s="1025"/>
      <c r="JSB12" s="1026"/>
      <c r="JSC12" s="1025"/>
      <c r="JSD12" s="1026"/>
      <c r="JSE12" s="1025"/>
      <c r="JSF12" s="1026"/>
      <c r="JSG12" s="1025"/>
      <c r="JSH12" s="1026"/>
      <c r="JSI12" s="1025"/>
      <c r="JSJ12" s="1026"/>
      <c r="JSK12" s="1025"/>
      <c r="JSL12" s="1026"/>
      <c r="JSM12" s="1025"/>
      <c r="JSN12" s="1026"/>
      <c r="JSO12" s="1025"/>
      <c r="JSP12" s="1026"/>
      <c r="JSQ12" s="1025"/>
      <c r="JSR12" s="1026"/>
      <c r="JSS12" s="1025"/>
      <c r="JST12" s="1026"/>
      <c r="JSU12" s="1025"/>
      <c r="JSV12" s="1026"/>
      <c r="JSW12" s="1025"/>
      <c r="JSX12" s="1026"/>
      <c r="JSY12" s="1025"/>
      <c r="JSZ12" s="1026"/>
      <c r="JTA12" s="1025"/>
      <c r="JTB12" s="1026"/>
      <c r="JTC12" s="1025"/>
      <c r="JTD12" s="1026"/>
      <c r="JTE12" s="1025"/>
      <c r="JTF12" s="1026"/>
      <c r="JTG12" s="1025"/>
      <c r="JTH12" s="1026"/>
      <c r="JTI12" s="1025"/>
      <c r="JTJ12" s="1026"/>
      <c r="JTK12" s="1025"/>
      <c r="JTL12" s="1026"/>
      <c r="JTM12" s="1025"/>
      <c r="JTN12" s="1026"/>
      <c r="JTO12" s="1025"/>
      <c r="JTP12" s="1026"/>
      <c r="JTQ12" s="1025"/>
      <c r="JTR12" s="1026"/>
      <c r="JTS12" s="1025"/>
      <c r="JTT12" s="1026"/>
      <c r="JTU12" s="1025"/>
      <c r="JTV12" s="1026"/>
      <c r="JTW12" s="1025"/>
      <c r="JTX12" s="1026"/>
      <c r="JTY12" s="1025"/>
      <c r="JTZ12" s="1026"/>
      <c r="JUA12" s="1025"/>
      <c r="JUB12" s="1026"/>
      <c r="JUC12" s="1025"/>
      <c r="JUD12" s="1026"/>
      <c r="JUE12" s="1025"/>
      <c r="JUF12" s="1026"/>
      <c r="JUG12" s="1025"/>
      <c r="JUH12" s="1026"/>
      <c r="JUI12" s="1025"/>
      <c r="JUJ12" s="1026"/>
      <c r="JUK12" s="1025"/>
      <c r="JUL12" s="1026"/>
      <c r="JUM12" s="1025"/>
      <c r="JUN12" s="1026"/>
      <c r="JUO12" s="1025"/>
      <c r="JUP12" s="1026"/>
      <c r="JUQ12" s="1025"/>
      <c r="JUR12" s="1026"/>
      <c r="JUS12" s="1025"/>
      <c r="JUT12" s="1026"/>
      <c r="JUU12" s="1025"/>
      <c r="JUV12" s="1026"/>
      <c r="JUW12" s="1025"/>
      <c r="JUX12" s="1026"/>
      <c r="JUY12" s="1025"/>
      <c r="JUZ12" s="1026"/>
      <c r="JVA12" s="1025"/>
      <c r="JVB12" s="1026"/>
      <c r="JVC12" s="1025"/>
      <c r="JVD12" s="1026"/>
      <c r="JVE12" s="1025"/>
      <c r="JVF12" s="1026"/>
      <c r="JVG12" s="1025"/>
      <c r="JVH12" s="1026"/>
      <c r="JVI12" s="1025"/>
      <c r="JVJ12" s="1026"/>
      <c r="JVK12" s="1025"/>
      <c r="JVL12" s="1026"/>
      <c r="JVM12" s="1025"/>
      <c r="JVN12" s="1026"/>
      <c r="JVO12" s="1025"/>
      <c r="JVP12" s="1026"/>
      <c r="JVQ12" s="1025"/>
      <c r="JVR12" s="1026"/>
      <c r="JVS12" s="1025"/>
      <c r="JVT12" s="1026"/>
      <c r="JVU12" s="1025"/>
      <c r="JVV12" s="1026"/>
      <c r="JVW12" s="1025"/>
      <c r="JVX12" s="1026"/>
      <c r="JVY12" s="1025"/>
      <c r="JVZ12" s="1026"/>
      <c r="JWA12" s="1025"/>
      <c r="JWB12" s="1026"/>
      <c r="JWC12" s="1025"/>
      <c r="JWD12" s="1026"/>
      <c r="JWE12" s="1025"/>
      <c r="JWF12" s="1026"/>
      <c r="JWG12" s="1025"/>
      <c r="JWH12" s="1026"/>
      <c r="JWI12" s="1025"/>
      <c r="JWJ12" s="1026"/>
      <c r="JWK12" s="1025"/>
      <c r="JWL12" s="1026"/>
      <c r="JWM12" s="1025"/>
      <c r="JWN12" s="1026"/>
      <c r="JWO12" s="1025"/>
      <c r="JWP12" s="1026"/>
      <c r="JWQ12" s="1025"/>
      <c r="JWR12" s="1026"/>
      <c r="JWS12" s="1025"/>
      <c r="JWT12" s="1026"/>
      <c r="JWU12" s="1025"/>
      <c r="JWV12" s="1026"/>
      <c r="JWW12" s="1025"/>
      <c r="JWX12" s="1026"/>
      <c r="JWY12" s="1025"/>
      <c r="JWZ12" s="1026"/>
      <c r="JXA12" s="1025"/>
      <c r="JXB12" s="1026"/>
      <c r="JXC12" s="1025"/>
      <c r="JXD12" s="1026"/>
      <c r="JXE12" s="1025"/>
      <c r="JXF12" s="1026"/>
      <c r="JXG12" s="1025"/>
      <c r="JXH12" s="1026"/>
      <c r="JXI12" s="1025"/>
      <c r="JXJ12" s="1026"/>
      <c r="JXK12" s="1025"/>
      <c r="JXL12" s="1026"/>
      <c r="JXM12" s="1025"/>
      <c r="JXN12" s="1026"/>
      <c r="JXO12" s="1025"/>
      <c r="JXP12" s="1026"/>
      <c r="JXQ12" s="1025"/>
      <c r="JXR12" s="1026"/>
      <c r="JXS12" s="1025"/>
      <c r="JXT12" s="1026"/>
      <c r="JXU12" s="1025"/>
      <c r="JXV12" s="1026"/>
      <c r="JXW12" s="1025"/>
      <c r="JXX12" s="1026"/>
      <c r="JXY12" s="1025"/>
      <c r="JXZ12" s="1026"/>
      <c r="JYA12" s="1025"/>
      <c r="JYB12" s="1026"/>
      <c r="JYC12" s="1025"/>
      <c r="JYD12" s="1026"/>
      <c r="JYE12" s="1025"/>
      <c r="JYF12" s="1026"/>
      <c r="JYG12" s="1025"/>
      <c r="JYH12" s="1026"/>
      <c r="JYI12" s="1025"/>
      <c r="JYJ12" s="1026"/>
      <c r="JYK12" s="1025"/>
      <c r="JYL12" s="1026"/>
      <c r="JYM12" s="1025"/>
      <c r="JYN12" s="1026"/>
      <c r="JYO12" s="1025"/>
      <c r="JYP12" s="1026"/>
      <c r="JYQ12" s="1025"/>
      <c r="JYR12" s="1026"/>
      <c r="JYS12" s="1025"/>
      <c r="JYT12" s="1026"/>
      <c r="JYU12" s="1025"/>
      <c r="JYV12" s="1026"/>
      <c r="JYW12" s="1025"/>
      <c r="JYX12" s="1026"/>
      <c r="JYY12" s="1025"/>
      <c r="JYZ12" s="1026"/>
      <c r="JZA12" s="1025"/>
      <c r="JZB12" s="1026"/>
      <c r="JZC12" s="1025"/>
      <c r="JZD12" s="1026"/>
      <c r="JZE12" s="1025"/>
      <c r="JZF12" s="1026"/>
      <c r="JZG12" s="1025"/>
      <c r="JZH12" s="1026"/>
      <c r="JZI12" s="1025"/>
      <c r="JZJ12" s="1026"/>
      <c r="JZK12" s="1025"/>
      <c r="JZL12" s="1026"/>
      <c r="JZM12" s="1025"/>
      <c r="JZN12" s="1026"/>
      <c r="JZO12" s="1025"/>
      <c r="JZP12" s="1026"/>
      <c r="JZQ12" s="1025"/>
      <c r="JZR12" s="1026"/>
      <c r="JZS12" s="1025"/>
      <c r="JZT12" s="1026"/>
      <c r="JZU12" s="1025"/>
      <c r="JZV12" s="1026"/>
      <c r="JZW12" s="1025"/>
      <c r="JZX12" s="1026"/>
      <c r="JZY12" s="1025"/>
      <c r="JZZ12" s="1026"/>
      <c r="KAA12" s="1025"/>
      <c r="KAB12" s="1026"/>
      <c r="KAC12" s="1025"/>
      <c r="KAD12" s="1026"/>
      <c r="KAE12" s="1025"/>
      <c r="KAF12" s="1026"/>
      <c r="KAG12" s="1025"/>
      <c r="KAH12" s="1026"/>
      <c r="KAI12" s="1025"/>
      <c r="KAJ12" s="1026"/>
      <c r="KAK12" s="1025"/>
      <c r="KAL12" s="1026"/>
      <c r="KAM12" s="1025"/>
      <c r="KAN12" s="1026"/>
      <c r="KAO12" s="1025"/>
      <c r="KAP12" s="1026"/>
      <c r="KAQ12" s="1025"/>
      <c r="KAR12" s="1026"/>
      <c r="KAS12" s="1025"/>
      <c r="KAT12" s="1026"/>
      <c r="KAU12" s="1025"/>
      <c r="KAV12" s="1026"/>
      <c r="KAW12" s="1025"/>
      <c r="KAX12" s="1026"/>
      <c r="KAY12" s="1025"/>
      <c r="KAZ12" s="1026"/>
      <c r="KBA12" s="1025"/>
      <c r="KBB12" s="1026"/>
      <c r="KBC12" s="1025"/>
      <c r="KBD12" s="1026"/>
      <c r="KBE12" s="1025"/>
      <c r="KBF12" s="1026"/>
      <c r="KBG12" s="1025"/>
      <c r="KBH12" s="1026"/>
      <c r="KBI12" s="1025"/>
      <c r="KBJ12" s="1026"/>
      <c r="KBK12" s="1025"/>
      <c r="KBL12" s="1026"/>
      <c r="KBM12" s="1025"/>
      <c r="KBN12" s="1026"/>
      <c r="KBO12" s="1025"/>
      <c r="KBP12" s="1026"/>
      <c r="KBQ12" s="1025"/>
      <c r="KBR12" s="1026"/>
      <c r="KBS12" s="1025"/>
      <c r="KBT12" s="1026"/>
      <c r="KBU12" s="1025"/>
      <c r="KBV12" s="1026"/>
      <c r="KBW12" s="1025"/>
      <c r="KBX12" s="1026"/>
      <c r="KBY12" s="1025"/>
      <c r="KBZ12" s="1026"/>
      <c r="KCA12" s="1025"/>
      <c r="KCB12" s="1026"/>
      <c r="KCC12" s="1025"/>
      <c r="KCD12" s="1026"/>
      <c r="KCE12" s="1025"/>
      <c r="KCF12" s="1026"/>
      <c r="KCG12" s="1025"/>
      <c r="KCH12" s="1026"/>
      <c r="KCI12" s="1025"/>
      <c r="KCJ12" s="1026"/>
      <c r="KCK12" s="1025"/>
      <c r="KCL12" s="1026"/>
      <c r="KCM12" s="1025"/>
      <c r="KCN12" s="1026"/>
      <c r="KCO12" s="1025"/>
      <c r="KCP12" s="1026"/>
      <c r="KCQ12" s="1025"/>
      <c r="KCR12" s="1026"/>
      <c r="KCS12" s="1025"/>
      <c r="KCT12" s="1026"/>
      <c r="KCU12" s="1025"/>
      <c r="KCV12" s="1026"/>
      <c r="KCW12" s="1025"/>
      <c r="KCX12" s="1026"/>
      <c r="KCY12" s="1025"/>
      <c r="KCZ12" s="1026"/>
      <c r="KDA12" s="1025"/>
      <c r="KDB12" s="1026"/>
      <c r="KDC12" s="1025"/>
      <c r="KDD12" s="1026"/>
      <c r="KDE12" s="1025"/>
      <c r="KDF12" s="1026"/>
      <c r="KDG12" s="1025"/>
      <c r="KDH12" s="1026"/>
      <c r="KDI12" s="1025"/>
      <c r="KDJ12" s="1026"/>
      <c r="KDK12" s="1025"/>
      <c r="KDL12" s="1026"/>
      <c r="KDM12" s="1025"/>
      <c r="KDN12" s="1026"/>
      <c r="KDO12" s="1025"/>
      <c r="KDP12" s="1026"/>
      <c r="KDQ12" s="1025"/>
      <c r="KDR12" s="1026"/>
      <c r="KDS12" s="1025"/>
      <c r="KDT12" s="1026"/>
      <c r="KDU12" s="1025"/>
      <c r="KDV12" s="1026"/>
      <c r="KDW12" s="1025"/>
      <c r="KDX12" s="1026"/>
      <c r="KDY12" s="1025"/>
      <c r="KDZ12" s="1026"/>
      <c r="KEA12" s="1025"/>
      <c r="KEB12" s="1026"/>
      <c r="KEC12" s="1025"/>
      <c r="KED12" s="1026"/>
      <c r="KEE12" s="1025"/>
      <c r="KEF12" s="1026"/>
      <c r="KEG12" s="1025"/>
      <c r="KEH12" s="1026"/>
      <c r="KEI12" s="1025"/>
      <c r="KEJ12" s="1026"/>
      <c r="KEK12" s="1025"/>
      <c r="KEL12" s="1026"/>
      <c r="KEM12" s="1025"/>
      <c r="KEN12" s="1026"/>
      <c r="KEO12" s="1025"/>
      <c r="KEP12" s="1026"/>
      <c r="KEQ12" s="1025"/>
      <c r="KER12" s="1026"/>
      <c r="KES12" s="1025"/>
      <c r="KET12" s="1026"/>
      <c r="KEU12" s="1025"/>
      <c r="KEV12" s="1026"/>
      <c r="KEW12" s="1025"/>
      <c r="KEX12" s="1026"/>
      <c r="KEY12" s="1025"/>
      <c r="KEZ12" s="1026"/>
      <c r="KFA12" s="1025"/>
      <c r="KFB12" s="1026"/>
      <c r="KFC12" s="1025"/>
      <c r="KFD12" s="1026"/>
      <c r="KFE12" s="1025"/>
      <c r="KFF12" s="1026"/>
      <c r="KFG12" s="1025"/>
      <c r="KFH12" s="1026"/>
      <c r="KFI12" s="1025"/>
      <c r="KFJ12" s="1026"/>
      <c r="KFK12" s="1025"/>
      <c r="KFL12" s="1026"/>
      <c r="KFM12" s="1025"/>
      <c r="KFN12" s="1026"/>
      <c r="KFO12" s="1025"/>
      <c r="KFP12" s="1026"/>
      <c r="KFQ12" s="1025"/>
      <c r="KFR12" s="1026"/>
      <c r="KFS12" s="1025"/>
      <c r="KFT12" s="1026"/>
      <c r="KFU12" s="1025"/>
      <c r="KFV12" s="1026"/>
      <c r="KFW12" s="1025"/>
      <c r="KFX12" s="1026"/>
      <c r="KFY12" s="1025"/>
      <c r="KFZ12" s="1026"/>
      <c r="KGA12" s="1025"/>
      <c r="KGB12" s="1026"/>
      <c r="KGC12" s="1025"/>
      <c r="KGD12" s="1026"/>
      <c r="KGE12" s="1025"/>
      <c r="KGF12" s="1026"/>
      <c r="KGG12" s="1025"/>
      <c r="KGH12" s="1026"/>
      <c r="KGI12" s="1025"/>
      <c r="KGJ12" s="1026"/>
      <c r="KGK12" s="1025"/>
      <c r="KGL12" s="1026"/>
      <c r="KGM12" s="1025"/>
      <c r="KGN12" s="1026"/>
      <c r="KGO12" s="1025"/>
      <c r="KGP12" s="1026"/>
      <c r="KGQ12" s="1025"/>
      <c r="KGR12" s="1026"/>
      <c r="KGS12" s="1025"/>
      <c r="KGT12" s="1026"/>
      <c r="KGU12" s="1025"/>
      <c r="KGV12" s="1026"/>
      <c r="KGW12" s="1025"/>
      <c r="KGX12" s="1026"/>
      <c r="KGY12" s="1025"/>
      <c r="KGZ12" s="1026"/>
      <c r="KHA12" s="1025"/>
      <c r="KHB12" s="1026"/>
      <c r="KHC12" s="1025"/>
      <c r="KHD12" s="1026"/>
      <c r="KHE12" s="1025"/>
      <c r="KHF12" s="1026"/>
      <c r="KHG12" s="1025"/>
      <c r="KHH12" s="1026"/>
      <c r="KHI12" s="1025"/>
      <c r="KHJ12" s="1026"/>
      <c r="KHK12" s="1025"/>
      <c r="KHL12" s="1026"/>
      <c r="KHM12" s="1025"/>
      <c r="KHN12" s="1026"/>
      <c r="KHO12" s="1025"/>
      <c r="KHP12" s="1026"/>
      <c r="KHQ12" s="1025"/>
      <c r="KHR12" s="1026"/>
      <c r="KHS12" s="1025"/>
      <c r="KHT12" s="1026"/>
      <c r="KHU12" s="1025"/>
      <c r="KHV12" s="1026"/>
      <c r="KHW12" s="1025"/>
      <c r="KHX12" s="1026"/>
      <c r="KHY12" s="1025"/>
      <c r="KHZ12" s="1026"/>
      <c r="KIA12" s="1025"/>
      <c r="KIB12" s="1026"/>
      <c r="KIC12" s="1025"/>
      <c r="KID12" s="1026"/>
      <c r="KIE12" s="1025"/>
      <c r="KIF12" s="1026"/>
      <c r="KIG12" s="1025"/>
      <c r="KIH12" s="1026"/>
      <c r="KII12" s="1025"/>
      <c r="KIJ12" s="1026"/>
      <c r="KIK12" s="1025"/>
      <c r="KIL12" s="1026"/>
      <c r="KIM12" s="1025"/>
      <c r="KIN12" s="1026"/>
      <c r="KIO12" s="1025"/>
      <c r="KIP12" s="1026"/>
      <c r="KIQ12" s="1025"/>
      <c r="KIR12" s="1026"/>
      <c r="KIS12" s="1025"/>
      <c r="KIT12" s="1026"/>
      <c r="KIU12" s="1025"/>
      <c r="KIV12" s="1026"/>
      <c r="KIW12" s="1025"/>
      <c r="KIX12" s="1026"/>
      <c r="KIY12" s="1025"/>
      <c r="KIZ12" s="1026"/>
      <c r="KJA12" s="1025"/>
      <c r="KJB12" s="1026"/>
      <c r="KJC12" s="1025"/>
      <c r="KJD12" s="1026"/>
      <c r="KJE12" s="1025"/>
      <c r="KJF12" s="1026"/>
      <c r="KJG12" s="1025"/>
      <c r="KJH12" s="1026"/>
      <c r="KJI12" s="1025"/>
      <c r="KJJ12" s="1026"/>
      <c r="KJK12" s="1025"/>
      <c r="KJL12" s="1026"/>
      <c r="KJM12" s="1025"/>
      <c r="KJN12" s="1026"/>
      <c r="KJO12" s="1025"/>
      <c r="KJP12" s="1026"/>
      <c r="KJQ12" s="1025"/>
      <c r="KJR12" s="1026"/>
      <c r="KJS12" s="1025"/>
      <c r="KJT12" s="1026"/>
      <c r="KJU12" s="1025"/>
      <c r="KJV12" s="1026"/>
      <c r="KJW12" s="1025"/>
      <c r="KJX12" s="1026"/>
      <c r="KJY12" s="1025"/>
      <c r="KJZ12" s="1026"/>
      <c r="KKA12" s="1025"/>
      <c r="KKB12" s="1026"/>
      <c r="KKC12" s="1025"/>
      <c r="KKD12" s="1026"/>
      <c r="KKE12" s="1025"/>
      <c r="KKF12" s="1026"/>
      <c r="KKG12" s="1025"/>
      <c r="KKH12" s="1026"/>
      <c r="KKI12" s="1025"/>
      <c r="KKJ12" s="1026"/>
      <c r="KKK12" s="1025"/>
      <c r="KKL12" s="1026"/>
      <c r="KKM12" s="1025"/>
      <c r="KKN12" s="1026"/>
      <c r="KKO12" s="1025"/>
      <c r="KKP12" s="1026"/>
      <c r="KKQ12" s="1025"/>
      <c r="KKR12" s="1026"/>
      <c r="KKS12" s="1025"/>
      <c r="KKT12" s="1026"/>
      <c r="KKU12" s="1025"/>
      <c r="KKV12" s="1026"/>
      <c r="KKW12" s="1025"/>
      <c r="KKX12" s="1026"/>
      <c r="KKY12" s="1025"/>
      <c r="KKZ12" s="1026"/>
      <c r="KLA12" s="1025"/>
      <c r="KLB12" s="1026"/>
      <c r="KLC12" s="1025"/>
      <c r="KLD12" s="1026"/>
      <c r="KLE12" s="1025"/>
      <c r="KLF12" s="1026"/>
      <c r="KLG12" s="1025"/>
      <c r="KLH12" s="1026"/>
      <c r="KLI12" s="1025"/>
      <c r="KLJ12" s="1026"/>
      <c r="KLK12" s="1025"/>
      <c r="KLL12" s="1026"/>
      <c r="KLM12" s="1025"/>
      <c r="KLN12" s="1026"/>
      <c r="KLO12" s="1025"/>
      <c r="KLP12" s="1026"/>
      <c r="KLQ12" s="1025"/>
      <c r="KLR12" s="1026"/>
      <c r="KLS12" s="1025"/>
      <c r="KLT12" s="1026"/>
      <c r="KLU12" s="1025"/>
      <c r="KLV12" s="1026"/>
      <c r="KLW12" s="1025"/>
      <c r="KLX12" s="1026"/>
      <c r="KLY12" s="1025"/>
      <c r="KLZ12" s="1026"/>
      <c r="KMA12" s="1025"/>
      <c r="KMB12" s="1026"/>
      <c r="KMC12" s="1025"/>
      <c r="KMD12" s="1026"/>
      <c r="KME12" s="1025"/>
      <c r="KMF12" s="1026"/>
      <c r="KMG12" s="1025"/>
      <c r="KMH12" s="1026"/>
      <c r="KMI12" s="1025"/>
      <c r="KMJ12" s="1026"/>
      <c r="KMK12" s="1025"/>
      <c r="KML12" s="1026"/>
      <c r="KMM12" s="1025"/>
      <c r="KMN12" s="1026"/>
      <c r="KMO12" s="1025"/>
      <c r="KMP12" s="1026"/>
      <c r="KMQ12" s="1025"/>
      <c r="KMR12" s="1026"/>
      <c r="KMS12" s="1025"/>
      <c r="KMT12" s="1026"/>
      <c r="KMU12" s="1025"/>
      <c r="KMV12" s="1026"/>
      <c r="KMW12" s="1025"/>
      <c r="KMX12" s="1026"/>
      <c r="KMY12" s="1025"/>
      <c r="KMZ12" s="1026"/>
      <c r="KNA12" s="1025"/>
      <c r="KNB12" s="1026"/>
      <c r="KNC12" s="1025"/>
      <c r="KND12" s="1026"/>
      <c r="KNE12" s="1025"/>
      <c r="KNF12" s="1026"/>
      <c r="KNG12" s="1025"/>
      <c r="KNH12" s="1026"/>
      <c r="KNI12" s="1025"/>
      <c r="KNJ12" s="1026"/>
      <c r="KNK12" s="1025"/>
      <c r="KNL12" s="1026"/>
      <c r="KNM12" s="1025"/>
      <c r="KNN12" s="1026"/>
      <c r="KNO12" s="1025"/>
      <c r="KNP12" s="1026"/>
      <c r="KNQ12" s="1025"/>
      <c r="KNR12" s="1026"/>
      <c r="KNS12" s="1025"/>
      <c r="KNT12" s="1026"/>
      <c r="KNU12" s="1025"/>
      <c r="KNV12" s="1026"/>
      <c r="KNW12" s="1025"/>
      <c r="KNX12" s="1026"/>
      <c r="KNY12" s="1025"/>
      <c r="KNZ12" s="1026"/>
      <c r="KOA12" s="1025"/>
      <c r="KOB12" s="1026"/>
      <c r="KOC12" s="1025"/>
      <c r="KOD12" s="1026"/>
      <c r="KOE12" s="1025"/>
      <c r="KOF12" s="1026"/>
      <c r="KOG12" s="1025"/>
      <c r="KOH12" s="1026"/>
      <c r="KOI12" s="1025"/>
      <c r="KOJ12" s="1026"/>
      <c r="KOK12" s="1025"/>
      <c r="KOL12" s="1026"/>
      <c r="KOM12" s="1025"/>
      <c r="KON12" s="1026"/>
      <c r="KOO12" s="1025"/>
      <c r="KOP12" s="1026"/>
      <c r="KOQ12" s="1025"/>
      <c r="KOR12" s="1026"/>
      <c r="KOS12" s="1025"/>
      <c r="KOT12" s="1026"/>
      <c r="KOU12" s="1025"/>
      <c r="KOV12" s="1026"/>
      <c r="KOW12" s="1025"/>
      <c r="KOX12" s="1026"/>
      <c r="KOY12" s="1025"/>
      <c r="KOZ12" s="1026"/>
      <c r="KPA12" s="1025"/>
      <c r="KPB12" s="1026"/>
      <c r="KPC12" s="1025"/>
      <c r="KPD12" s="1026"/>
      <c r="KPE12" s="1025"/>
      <c r="KPF12" s="1026"/>
      <c r="KPG12" s="1025"/>
      <c r="KPH12" s="1026"/>
      <c r="KPI12" s="1025"/>
      <c r="KPJ12" s="1026"/>
      <c r="KPK12" s="1025"/>
      <c r="KPL12" s="1026"/>
      <c r="KPM12" s="1025"/>
      <c r="KPN12" s="1026"/>
      <c r="KPO12" s="1025"/>
      <c r="KPP12" s="1026"/>
      <c r="KPQ12" s="1025"/>
      <c r="KPR12" s="1026"/>
      <c r="KPS12" s="1025"/>
      <c r="KPT12" s="1026"/>
      <c r="KPU12" s="1025"/>
      <c r="KPV12" s="1026"/>
      <c r="KPW12" s="1025"/>
      <c r="KPX12" s="1026"/>
      <c r="KPY12" s="1025"/>
      <c r="KPZ12" s="1026"/>
      <c r="KQA12" s="1025"/>
      <c r="KQB12" s="1026"/>
      <c r="KQC12" s="1025"/>
      <c r="KQD12" s="1026"/>
      <c r="KQE12" s="1025"/>
      <c r="KQF12" s="1026"/>
      <c r="KQG12" s="1025"/>
      <c r="KQH12" s="1026"/>
      <c r="KQI12" s="1025"/>
      <c r="KQJ12" s="1026"/>
      <c r="KQK12" s="1025"/>
      <c r="KQL12" s="1026"/>
      <c r="KQM12" s="1025"/>
      <c r="KQN12" s="1026"/>
      <c r="KQO12" s="1025"/>
      <c r="KQP12" s="1026"/>
      <c r="KQQ12" s="1025"/>
      <c r="KQR12" s="1026"/>
      <c r="KQS12" s="1025"/>
      <c r="KQT12" s="1026"/>
      <c r="KQU12" s="1025"/>
      <c r="KQV12" s="1026"/>
      <c r="KQW12" s="1025"/>
      <c r="KQX12" s="1026"/>
      <c r="KQY12" s="1025"/>
      <c r="KQZ12" s="1026"/>
      <c r="KRA12" s="1025"/>
      <c r="KRB12" s="1026"/>
      <c r="KRC12" s="1025"/>
      <c r="KRD12" s="1026"/>
      <c r="KRE12" s="1025"/>
      <c r="KRF12" s="1026"/>
      <c r="KRG12" s="1025"/>
      <c r="KRH12" s="1026"/>
      <c r="KRI12" s="1025"/>
      <c r="KRJ12" s="1026"/>
      <c r="KRK12" s="1025"/>
      <c r="KRL12" s="1026"/>
      <c r="KRM12" s="1025"/>
      <c r="KRN12" s="1026"/>
      <c r="KRO12" s="1025"/>
      <c r="KRP12" s="1026"/>
      <c r="KRQ12" s="1025"/>
      <c r="KRR12" s="1026"/>
      <c r="KRS12" s="1025"/>
      <c r="KRT12" s="1026"/>
      <c r="KRU12" s="1025"/>
      <c r="KRV12" s="1026"/>
      <c r="KRW12" s="1025"/>
      <c r="KRX12" s="1026"/>
      <c r="KRY12" s="1025"/>
      <c r="KRZ12" s="1026"/>
      <c r="KSA12" s="1025"/>
      <c r="KSB12" s="1026"/>
      <c r="KSC12" s="1025"/>
      <c r="KSD12" s="1026"/>
      <c r="KSE12" s="1025"/>
      <c r="KSF12" s="1026"/>
      <c r="KSG12" s="1025"/>
      <c r="KSH12" s="1026"/>
      <c r="KSI12" s="1025"/>
      <c r="KSJ12" s="1026"/>
      <c r="KSK12" s="1025"/>
      <c r="KSL12" s="1026"/>
      <c r="KSM12" s="1025"/>
      <c r="KSN12" s="1026"/>
      <c r="KSO12" s="1025"/>
      <c r="KSP12" s="1026"/>
      <c r="KSQ12" s="1025"/>
      <c r="KSR12" s="1026"/>
      <c r="KSS12" s="1025"/>
      <c r="KST12" s="1026"/>
      <c r="KSU12" s="1025"/>
      <c r="KSV12" s="1026"/>
      <c r="KSW12" s="1025"/>
      <c r="KSX12" s="1026"/>
      <c r="KSY12" s="1025"/>
      <c r="KSZ12" s="1026"/>
      <c r="KTA12" s="1025"/>
      <c r="KTB12" s="1026"/>
      <c r="KTC12" s="1025"/>
      <c r="KTD12" s="1026"/>
      <c r="KTE12" s="1025"/>
      <c r="KTF12" s="1026"/>
      <c r="KTG12" s="1025"/>
      <c r="KTH12" s="1026"/>
      <c r="KTI12" s="1025"/>
      <c r="KTJ12" s="1026"/>
      <c r="KTK12" s="1025"/>
      <c r="KTL12" s="1026"/>
      <c r="KTM12" s="1025"/>
      <c r="KTN12" s="1026"/>
      <c r="KTO12" s="1025"/>
      <c r="KTP12" s="1026"/>
      <c r="KTQ12" s="1025"/>
      <c r="KTR12" s="1026"/>
      <c r="KTS12" s="1025"/>
      <c r="KTT12" s="1026"/>
      <c r="KTU12" s="1025"/>
      <c r="KTV12" s="1026"/>
      <c r="KTW12" s="1025"/>
      <c r="KTX12" s="1026"/>
      <c r="KTY12" s="1025"/>
      <c r="KTZ12" s="1026"/>
      <c r="KUA12" s="1025"/>
      <c r="KUB12" s="1026"/>
      <c r="KUC12" s="1025"/>
      <c r="KUD12" s="1026"/>
      <c r="KUE12" s="1025"/>
      <c r="KUF12" s="1026"/>
      <c r="KUG12" s="1025"/>
      <c r="KUH12" s="1026"/>
      <c r="KUI12" s="1025"/>
      <c r="KUJ12" s="1026"/>
      <c r="KUK12" s="1025"/>
      <c r="KUL12" s="1026"/>
      <c r="KUM12" s="1025"/>
      <c r="KUN12" s="1026"/>
      <c r="KUO12" s="1025"/>
      <c r="KUP12" s="1026"/>
      <c r="KUQ12" s="1025"/>
      <c r="KUR12" s="1026"/>
      <c r="KUS12" s="1025"/>
      <c r="KUT12" s="1026"/>
      <c r="KUU12" s="1025"/>
      <c r="KUV12" s="1026"/>
      <c r="KUW12" s="1025"/>
      <c r="KUX12" s="1026"/>
      <c r="KUY12" s="1025"/>
      <c r="KUZ12" s="1026"/>
      <c r="KVA12" s="1025"/>
      <c r="KVB12" s="1026"/>
      <c r="KVC12" s="1025"/>
      <c r="KVD12" s="1026"/>
      <c r="KVE12" s="1025"/>
      <c r="KVF12" s="1026"/>
      <c r="KVG12" s="1025"/>
      <c r="KVH12" s="1026"/>
      <c r="KVI12" s="1025"/>
      <c r="KVJ12" s="1026"/>
      <c r="KVK12" s="1025"/>
      <c r="KVL12" s="1026"/>
      <c r="KVM12" s="1025"/>
      <c r="KVN12" s="1026"/>
      <c r="KVO12" s="1025"/>
      <c r="KVP12" s="1026"/>
      <c r="KVQ12" s="1025"/>
      <c r="KVR12" s="1026"/>
      <c r="KVS12" s="1025"/>
      <c r="KVT12" s="1026"/>
      <c r="KVU12" s="1025"/>
      <c r="KVV12" s="1026"/>
      <c r="KVW12" s="1025"/>
      <c r="KVX12" s="1026"/>
      <c r="KVY12" s="1025"/>
      <c r="KVZ12" s="1026"/>
      <c r="KWA12" s="1025"/>
      <c r="KWB12" s="1026"/>
      <c r="KWC12" s="1025"/>
      <c r="KWD12" s="1026"/>
      <c r="KWE12" s="1025"/>
      <c r="KWF12" s="1026"/>
      <c r="KWG12" s="1025"/>
      <c r="KWH12" s="1026"/>
      <c r="KWI12" s="1025"/>
      <c r="KWJ12" s="1026"/>
      <c r="KWK12" s="1025"/>
      <c r="KWL12" s="1026"/>
      <c r="KWM12" s="1025"/>
      <c r="KWN12" s="1026"/>
      <c r="KWO12" s="1025"/>
      <c r="KWP12" s="1026"/>
      <c r="KWQ12" s="1025"/>
      <c r="KWR12" s="1026"/>
      <c r="KWS12" s="1025"/>
      <c r="KWT12" s="1026"/>
      <c r="KWU12" s="1025"/>
      <c r="KWV12" s="1026"/>
      <c r="KWW12" s="1025"/>
      <c r="KWX12" s="1026"/>
      <c r="KWY12" s="1025"/>
      <c r="KWZ12" s="1026"/>
      <c r="KXA12" s="1025"/>
      <c r="KXB12" s="1026"/>
      <c r="KXC12" s="1025"/>
      <c r="KXD12" s="1026"/>
      <c r="KXE12" s="1025"/>
      <c r="KXF12" s="1026"/>
      <c r="KXG12" s="1025"/>
      <c r="KXH12" s="1026"/>
      <c r="KXI12" s="1025"/>
      <c r="KXJ12" s="1026"/>
      <c r="KXK12" s="1025"/>
      <c r="KXL12" s="1026"/>
      <c r="KXM12" s="1025"/>
      <c r="KXN12" s="1026"/>
      <c r="KXO12" s="1025"/>
      <c r="KXP12" s="1026"/>
      <c r="KXQ12" s="1025"/>
      <c r="KXR12" s="1026"/>
      <c r="KXS12" s="1025"/>
      <c r="KXT12" s="1026"/>
      <c r="KXU12" s="1025"/>
      <c r="KXV12" s="1026"/>
      <c r="KXW12" s="1025"/>
      <c r="KXX12" s="1026"/>
      <c r="KXY12" s="1025"/>
      <c r="KXZ12" s="1026"/>
      <c r="KYA12" s="1025"/>
      <c r="KYB12" s="1026"/>
      <c r="KYC12" s="1025"/>
      <c r="KYD12" s="1026"/>
      <c r="KYE12" s="1025"/>
      <c r="KYF12" s="1026"/>
      <c r="KYG12" s="1025"/>
      <c r="KYH12" s="1026"/>
      <c r="KYI12" s="1025"/>
      <c r="KYJ12" s="1026"/>
      <c r="KYK12" s="1025"/>
      <c r="KYL12" s="1026"/>
      <c r="KYM12" s="1025"/>
      <c r="KYN12" s="1026"/>
      <c r="KYO12" s="1025"/>
      <c r="KYP12" s="1026"/>
      <c r="KYQ12" s="1025"/>
      <c r="KYR12" s="1026"/>
      <c r="KYS12" s="1025"/>
      <c r="KYT12" s="1026"/>
      <c r="KYU12" s="1025"/>
      <c r="KYV12" s="1026"/>
      <c r="KYW12" s="1025"/>
      <c r="KYX12" s="1026"/>
      <c r="KYY12" s="1025"/>
      <c r="KYZ12" s="1026"/>
      <c r="KZA12" s="1025"/>
      <c r="KZB12" s="1026"/>
      <c r="KZC12" s="1025"/>
      <c r="KZD12" s="1026"/>
      <c r="KZE12" s="1025"/>
      <c r="KZF12" s="1026"/>
      <c r="KZG12" s="1025"/>
      <c r="KZH12" s="1026"/>
      <c r="KZI12" s="1025"/>
      <c r="KZJ12" s="1026"/>
      <c r="KZK12" s="1025"/>
      <c r="KZL12" s="1026"/>
      <c r="KZM12" s="1025"/>
      <c r="KZN12" s="1026"/>
      <c r="KZO12" s="1025"/>
      <c r="KZP12" s="1026"/>
      <c r="KZQ12" s="1025"/>
      <c r="KZR12" s="1026"/>
      <c r="KZS12" s="1025"/>
      <c r="KZT12" s="1026"/>
      <c r="KZU12" s="1025"/>
      <c r="KZV12" s="1026"/>
      <c r="KZW12" s="1025"/>
      <c r="KZX12" s="1026"/>
      <c r="KZY12" s="1025"/>
      <c r="KZZ12" s="1026"/>
      <c r="LAA12" s="1025"/>
      <c r="LAB12" s="1026"/>
      <c r="LAC12" s="1025"/>
      <c r="LAD12" s="1026"/>
      <c r="LAE12" s="1025"/>
      <c r="LAF12" s="1026"/>
      <c r="LAG12" s="1025"/>
      <c r="LAH12" s="1026"/>
      <c r="LAI12" s="1025"/>
      <c r="LAJ12" s="1026"/>
      <c r="LAK12" s="1025"/>
      <c r="LAL12" s="1026"/>
      <c r="LAM12" s="1025"/>
      <c r="LAN12" s="1026"/>
      <c r="LAO12" s="1025"/>
      <c r="LAP12" s="1026"/>
      <c r="LAQ12" s="1025"/>
      <c r="LAR12" s="1026"/>
      <c r="LAS12" s="1025"/>
      <c r="LAT12" s="1026"/>
      <c r="LAU12" s="1025"/>
      <c r="LAV12" s="1026"/>
      <c r="LAW12" s="1025"/>
      <c r="LAX12" s="1026"/>
      <c r="LAY12" s="1025"/>
      <c r="LAZ12" s="1026"/>
      <c r="LBA12" s="1025"/>
      <c r="LBB12" s="1026"/>
      <c r="LBC12" s="1025"/>
      <c r="LBD12" s="1026"/>
      <c r="LBE12" s="1025"/>
      <c r="LBF12" s="1026"/>
      <c r="LBG12" s="1025"/>
      <c r="LBH12" s="1026"/>
      <c r="LBI12" s="1025"/>
      <c r="LBJ12" s="1026"/>
      <c r="LBK12" s="1025"/>
      <c r="LBL12" s="1026"/>
      <c r="LBM12" s="1025"/>
      <c r="LBN12" s="1026"/>
      <c r="LBO12" s="1025"/>
      <c r="LBP12" s="1026"/>
      <c r="LBQ12" s="1025"/>
      <c r="LBR12" s="1026"/>
      <c r="LBS12" s="1025"/>
      <c r="LBT12" s="1026"/>
      <c r="LBU12" s="1025"/>
      <c r="LBV12" s="1026"/>
      <c r="LBW12" s="1025"/>
      <c r="LBX12" s="1026"/>
      <c r="LBY12" s="1025"/>
      <c r="LBZ12" s="1026"/>
      <c r="LCA12" s="1025"/>
      <c r="LCB12" s="1026"/>
      <c r="LCC12" s="1025"/>
      <c r="LCD12" s="1026"/>
      <c r="LCE12" s="1025"/>
      <c r="LCF12" s="1026"/>
      <c r="LCG12" s="1025"/>
      <c r="LCH12" s="1026"/>
      <c r="LCI12" s="1025"/>
      <c r="LCJ12" s="1026"/>
      <c r="LCK12" s="1025"/>
      <c r="LCL12" s="1026"/>
      <c r="LCM12" s="1025"/>
      <c r="LCN12" s="1026"/>
      <c r="LCO12" s="1025"/>
      <c r="LCP12" s="1026"/>
      <c r="LCQ12" s="1025"/>
      <c r="LCR12" s="1026"/>
      <c r="LCS12" s="1025"/>
      <c r="LCT12" s="1026"/>
      <c r="LCU12" s="1025"/>
      <c r="LCV12" s="1026"/>
      <c r="LCW12" s="1025"/>
      <c r="LCX12" s="1026"/>
      <c r="LCY12" s="1025"/>
      <c r="LCZ12" s="1026"/>
      <c r="LDA12" s="1025"/>
      <c r="LDB12" s="1026"/>
      <c r="LDC12" s="1025"/>
      <c r="LDD12" s="1026"/>
      <c r="LDE12" s="1025"/>
      <c r="LDF12" s="1026"/>
      <c r="LDG12" s="1025"/>
      <c r="LDH12" s="1026"/>
      <c r="LDI12" s="1025"/>
      <c r="LDJ12" s="1026"/>
      <c r="LDK12" s="1025"/>
      <c r="LDL12" s="1026"/>
      <c r="LDM12" s="1025"/>
      <c r="LDN12" s="1026"/>
      <c r="LDO12" s="1025"/>
      <c r="LDP12" s="1026"/>
      <c r="LDQ12" s="1025"/>
      <c r="LDR12" s="1026"/>
      <c r="LDS12" s="1025"/>
      <c r="LDT12" s="1026"/>
      <c r="LDU12" s="1025"/>
      <c r="LDV12" s="1026"/>
      <c r="LDW12" s="1025"/>
      <c r="LDX12" s="1026"/>
      <c r="LDY12" s="1025"/>
      <c r="LDZ12" s="1026"/>
      <c r="LEA12" s="1025"/>
      <c r="LEB12" s="1026"/>
      <c r="LEC12" s="1025"/>
      <c r="LED12" s="1026"/>
      <c r="LEE12" s="1025"/>
      <c r="LEF12" s="1026"/>
      <c r="LEG12" s="1025"/>
      <c r="LEH12" s="1026"/>
      <c r="LEI12" s="1025"/>
      <c r="LEJ12" s="1026"/>
      <c r="LEK12" s="1025"/>
      <c r="LEL12" s="1026"/>
      <c r="LEM12" s="1025"/>
      <c r="LEN12" s="1026"/>
      <c r="LEO12" s="1025"/>
      <c r="LEP12" s="1026"/>
      <c r="LEQ12" s="1025"/>
      <c r="LER12" s="1026"/>
      <c r="LES12" s="1025"/>
      <c r="LET12" s="1026"/>
      <c r="LEU12" s="1025"/>
      <c r="LEV12" s="1026"/>
      <c r="LEW12" s="1025"/>
      <c r="LEX12" s="1026"/>
      <c r="LEY12" s="1025"/>
      <c r="LEZ12" s="1026"/>
      <c r="LFA12" s="1025"/>
      <c r="LFB12" s="1026"/>
      <c r="LFC12" s="1025"/>
      <c r="LFD12" s="1026"/>
      <c r="LFE12" s="1025"/>
      <c r="LFF12" s="1026"/>
      <c r="LFG12" s="1025"/>
      <c r="LFH12" s="1026"/>
      <c r="LFI12" s="1025"/>
      <c r="LFJ12" s="1026"/>
      <c r="LFK12" s="1025"/>
      <c r="LFL12" s="1026"/>
      <c r="LFM12" s="1025"/>
      <c r="LFN12" s="1026"/>
      <c r="LFO12" s="1025"/>
      <c r="LFP12" s="1026"/>
      <c r="LFQ12" s="1025"/>
      <c r="LFR12" s="1026"/>
      <c r="LFS12" s="1025"/>
      <c r="LFT12" s="1026"/>
      <c r="LFU12" s="1025"/>
      <c r="LFV12" s="1026"/>
      <c r="LFW12" s="1025"/>
      <c r="LFX12" s="1026"/>
      <c r="LFY12" s="1025"/>
      <c r="LFZ12" s="1026"/>
      <c r="LGA12" s="1025"/>
      <c r="LGB12" s="1026"/>
      <c r="LGC12" s="1025"/>
      <c r="LGD12" s="1026"/>
      <c r="LGE12" s="1025"/>
      <c r="LGF12" s="1026"/>
      <c r="LGG12" s="1025"/>
      <c r="LGH12" s="1026"/>
      <c r="LGI12" s="1025"/>
      <c r="LGJ12" s="1026"/>
      <c r="LGK12" s="1025"/>
      <c r="LGL12" s="1026"/>
      <c r="LGM12" s="1025"/>
      <c r="LGN12" s="1026"/>
      <c r="LGO12" s="1025"/>
      <c r="LGP12" s="1026"/>
      <c r="LGQ12" s="1025"/>
      <c r="LGR12" s="1026"/>
      <c r="LGS12" s="1025"/>
      <c r="LGT12" s="1026"/>
      <c r="LGU12" s="1025"/>
      <c r="LGV12" s="1026"/>
      <c r="LGW12" s="1025"/>
      <c r="LGX12" s="1026"/>
      <c r="LGY12" s="1025"/>
      <c r="LGZ12" s="1026"/>
      <c r="LHA12" s="1025"/>
      <c r="LHB12" s="1026"/>
      <c r="LHC12" s="1025"/>
      <c r="LHD12" s="1026"/>
      <c r="LHE12" s="1025"/>
      <c r="LHF12" s="1026"/>
      <c r="LHG12" s="1025"/>
      <c r="LHH12" s="1026"/>
      <c r="LHI12" s="1025"/>
      <c r="LHJ12" s="1026"/>
      <c r="LHK12" s="1025"/>
      <c r="LHL12" s="1026"/>
      <c r="LHM12" s="1025"/>
      <c r="LHN12" s="1026"/>
      <c r="LHO12" s="1025"/>
      <c r="LHP12" s="1026"/>
      <c r="LHQ12" s="1025"/>
      <c r="LHR12" s="1026"/>
      <c r="LHS12" s="1025"/>
      <c r="LHT12" s="1026"/>
      <c r="LHU12" s="1025"/>
      <c r="LHV12" s="1026"/>
      <c r="LHW12" s="1025"/>
      <c r="LHX12" s="1026"/>
      <c r="LHY12" s="1025"/>
      <c r="LHZ12" s="1026"/>
      <c r="LIA12" s="1025"/>
      <c r="LIB12" s="1026"/>
      <c r="LIC12" s="1025"/>
      <c r="LID12" s="1026"/>
      <c r="LIE12" s="1025"/>
      <c r="LIF12" s="1026"/>
      <c r="LIG12" s="1025"/>
      <c r="LIH12" s="1026"/>
      <c r="LII12" s="1025"/>
      <c r="LIJ12" s="1026"/>
      <c r="LIK12" s="1025"/>
      <c r="LIL12" s="1026"/>
      <c r="LIM12" s="1025"/>
      <c r="LIN12" s="1026"/>
      <c r="LIO12" s="1025"/>
      <c r="LIP12" s="1026"/>
      <c r="LIQ12" s="1025"/>
      <c r="LIR12" s="1026"/>
      <c r="LIS12" s="1025"/>
      <c r="LIT12" s="1026"/>
      <c r="LIU12" s="1025"/>
      <c r="LIV12" s="1026"/>
      <c r="LIW12" s="1025"/>
      <c r="LIX12" s="1026"/>
      <c r="LIY12" s="1025"/>
      <c r="LIZ12" s="1026"/>
      <c r="LJA12" s="1025"/>
      <c r="LJB12" s="1026"/>
      <c r="LJC12" s="1025"/>
      <c r="LJD12" s="1026"/>
      <c r="LJE12" s="1025"/>
      <c r="LJF12" s="1026"/>
      <c r="LJG12" s="1025"/>
      <c r="LJH12" s="1026"/>
      <c r="LJI12" s="1025"/>
      <c r="LJJ12" s="1026"/>
      <c r="LJK12" s="1025"/>
      <c r="LJL12" s="1026"/>
      <c r="LJM12" s="1025"/>
      <c r="LJN12" s="1026"/>
      <c r="LJO12" s="1025"/>
      <c r="LJP12" s="1026"/>
      <c r="LJQ12" s="1025"/>
      <c r="LJR12" s="1026"/>
      <c r="LJS12" s="1025"/>
      <c r="LJT12" s="1026"/>
      <c r="LJU12" s="1025"/>
      <c r="LJV12" s="1026"/>
      <c r="LJW12" s="1025"/>
      <c r="LJX12" s="1026"/>
      <c r="LJY12" s="1025"/>
      <c r="LJZ12" s="1026"/>
      <c r="LKA12" s="1025"/>
      <c r="LKB12" s="1026"/>
      <c r="LKC12" s="1025"/>
      <c r="LKD12" s="1026"/>
      <c r="LKE12" s="1025"/>
      <c r="LKF12" s="1026"/>
      <c r="LKG12" s="1025"/>
      <c r="LKH12" s="1026"/>
      <c r="LKI12" s="1025"/>
      <c r="LKJ12" s="1026"/>
      <c r="LKK12" s="1025"/>
      <c r="LKL12" s="1026"/>
      <c r="LKM12" s="1025"/>
      <c r="LKN12" s="1026"/>
      <c r="LKO12" s="1025"/>
      <c r="LKP12" s="1026"/>
      <c r="LKQ12" s="1025"/>
      <c r="LKR12" s="1026"/>
      <c r="LKS12" s="1025"/>
      <c r="LKT12" s="1026"/>
      <c r="LKU12" s="1025"/>
      <c r="LKV12" s="1026"/>
      <c r="LKW12" s="1025"/>
      <c r="LKX12" s="1026"/>
      <c r="LKY12" s="1025"/>
      <c r="LKZ12" s="1026"/>
      <c r="LLA12" s="1025"/>
      <c r="LLB12" s="1026"/>
      <c r="LLC12" s="1025"/>
      <c r="LLD12" s="1026"/>
      <c r="LLE12" s="1025"/>
      <c r="LLF12" s="1026"/>
      <c r="LLG12" s="1025"/>
      <c r="LLH12" s="1026"/>
      <c r="LLI12" s="1025"/>
      <c r="LLJ12" s="1026"/>
      <c r="LLK12" s="1025"/>
      <c r="LLL12" s="1026"/>
      <c r="LLM12" s="1025"/>
      <c r="LLN12" s="1026"/>
      <c r="LLO12" s="1025"/>
      <c r="LLP12" s="1026"/>
      <c r="LLQ12" s="1025"/>
      <c r="LLR12" s="1026"/>
      <c r="LLS12" s="1025"/>
      <c r="LLT12" s="1026"/>
      <c r="LLU12" s="1025"/>
      <c r="LLV12" s="1026"/>
      <c r="LLW12" s="1025"/>
      <c r="LLX12" s="1026"/>
      <c r="LLY12" s="1025"/>
      <c r="LLZ12" s="1026"/>
      <c r="LMA12" s="1025"/>
      <c r="LMB12" s="1026"/>
      <c r="LMC12" s="1025"/>
      <c r="LMD12" s="1026"/>
      <c r="LME12" s="1025"/>
      <c r="LMF12" s="1026"/>
      <c r="LMG12" s="1025"/>
      <c r="LMH12" s="1026"/>
      <c r="LMI12" s="1025"/>
      <c r="LMJ12" s="1026"/>
      <c r="LMK12" s="1025"/>
      <c r="LML12" s="1026"/>
      <c r="LMM12" s="1025"/>
      <c r="LMN12" s="1026"/>
      <c r="LMO12" s="1025"/>
      <c r="LMP12" s="1026"/>
      <c r="LMQ12" s="1025"/>
      <c r="LMR12" s="1026"/>
      <c r="LMS12" s="1025"/>
      <c r="LMT12" s="1026"/>
      <c r="LMU12" s="1025"/>
      <c r="LMV12" s="1026"/>
      <c r="LMW12" s="1025"/>
      <c r="LMX12" s="1026"/>
      <c r="LMY12" s="1025"/>
      <c r="LMZ12" s="1026"/>
      <c r="LNA12" s="1025"/>
      <c r="LNB12" s="1026"/>
      <c r="LNC12" s="1025"/>
      <c r="LND12" s="1026"/>
      <c r="LNE12" s="1025"/>
      <c r="LNF12" s="1026"/>
      <c r="LNG12" s="1025"/>
      <c r="LNH12" s="1026"/>
      <c r="LNI12" s="1025"/>
      <c r="LNJ12" s="1026"/>
      <c r="LNK12" s="1025"/>
      <c r="LNL12" s="1026"/>
      <c r="LNM12" s="1025"/>
      <c r="LNN12" s="1026"/>
      <c r="LNO12" s="1025"/>
      <c r="LNP12" s="1026"/>
      <c r="LNQ12" s="1025"/>
      <c r="LNR12" s="1026"/>
      <c r="LNS12" s="1025"/>
      <c r="LNT12" s="1026"/>
      <c r="LNU12" s="1025"/>
      <c r="LNV12" s="1026"/>
      <c r="LNW12" s="1025"/>
      <c r="LNX12" s="1026"/>
      <c r="LNY12" s="1025"/>
      <c r="LNZ12" s="1026"/>
      <c r="LOA12" s="1025"/>
      <c r="LOB12" s="1026"/>
      <c r="LOC12" s="1025"/>
      <c r="LOD12" s="1026"/>
      <c r="LOE12" s="1025"/>
      <c r="LOF12" s="1026"/>
      <c r="LOG12" s="1025"/>
      <c r="LOH12" s="1026"/>
      <c r="LOI12" s="1025"/>
      <c r="LOJ12" s="1026"/>
      <c r="LOK12" s="1025"/>
      <c r="LOL12" s="1026"/>
      <c r="LOM12" s="1025"/>
      <c r="LON12" s="1026"/>
      <c r="LOO12" s="1025"/>
      <c r="LOP12" s="1026"/>
      <c r="LOQ12" s="1025"/>
      <c r="LOR12" s="1026"/>
      <c r="LOS12" s="1025"/>
      <c r="LOT12" s="1026"/>
      <c r="LOU12" s="1025"/>
      <c r="LOV12" s="1026"/>
      <c r="LOW12" s="1025"/>
      <c r="LOX12" s="1026"/>
      <c r="LOY12" s="1025"/>
      <c r="LOZ12" s="1026"/>
      <c r="LPA12" s="1025"/>
      <c r="LPB12" s="1026"/>
      <c r="LPC12" s="1025"/>
      <c r="LPD12" s="1026"/>
      <c r="LPE12" s="1025"/>
      <c r="LPF12" s="1026"/>
      <c r="LPG12" s="1025"/>
      <c r="LPH12" s="1026"/>
      <c r="LPI12" s="1025"/>
      <c r="LPJ12" s="1026"/>
      <c r="LPK12" s="1025"/>
      <c r="LPL12" s="1026"/>
      <c r="LPM12" s="1025"/>
      <c r="LPN12" s="1026"/>
      <c r="LPO12" s="1025"/>
      <c r="LPP12" s="1026"/>
      <c r="LPQ12" s="1025"/>
      <c r="LPR12" s="1026"/>
      <c r="LPS12" s="1025"/>
      <c r="LPT12" s="1026"/>
      <c r="LPU12" s="1025"/>
      <c r="LPV12" s="1026"/>
      <c r="LPW12" s="1025"/>
      <c r="LPX12" s="1026"/>
      <c r="LPY12" s="1025"/>
      <c r="LPZ12" s="1026"/>
      <c r="LQA12" s="1025"/>
      <c r="LQB12" s="1026"/>
      <c r="LQC12" s="1025"/>
      <c r="LQD12" s="1026"/>
      <c r="LQE12" s="1025"/>
      <c r="LQF12" s="1026"/>
      <c r="LQG12" s="1025"/>
      <c r="LQH12" s="1026"/>
      <c r="LQI12" s="1025"/>
      <c r="LQJ12" s="1026"/>
      <c r="LQK12" s="1025"/>
      <c r="LQL12" s="1026"/>
      <c r="LQM12" s="1025"/>
      <c r="LQN12" s="1026"/>
      <c r="LQO12" s="1025"/>
      <c r="LQP12" s="1026"/>
      <c r="LQQ12" s="1025"/>
      <c r="LQR12" s="1026"/>
      <c r="LQS12" s="1025"/>
      <c r="LQT12" s="1026"/>
      <c r="LQU12" s="1025"/>
      <c r="LQV12" s="1026"/>
      <c r="LQW12" s="1025"/>
      <c r="LQX12" s="1026"/>
      <c r="LQY12" s="1025"/>
      <c r="LQZ12" s="1026"/>
      <c r="LRA12" s="1025"/>
      <c r="LRB12" s="1026"/>
      <c r="LRC12" s="1025"/>
      <c r="LRD12" s="1026"/>
      <c r="LRE12" s="1025"/>
      <c r="LRF12" s="1026"/>
      <c r="LRG12" s="1025"/>
      <c r="LRH12" s="1026"/>
      <c r="LRI12" s="1025"/>
      <c r="LRJ12" s="1026"/>
      <c r="LRK12" s="1025"/>
      <c r="LRL12" s="1026"/>
      <c r="LRM12" s="1025"/>
      <c r="LRN12" s="1026"/>
      <c r="LRO12" s="1025"/>
      <c r="LRP12" s="1026"/>
      <c r="LRQ12" s="1025"/>
      <c r="LRR12" s="1026"/>
      <c r="LRS12" s="1025"/>
      <c r="LRT12" s="1026"/>
      <c r="LRU12" s="1025"/>
      <c r="LRV12" s="1026"/>
      <c r="LRW12" s="1025"/>
      <c r="LRX12" s="1026"/>
      <c r="LRY12" s="1025"/>
      <c r="LRZ12" s="1026"/>
      <c r="LSA12" s="1025"/>
      <c r="LSB12" s="1026"/>
      <c r="LSC12" s="1025"/>
      <c r="LSD12" s="1026"/>
      <c r="LSE12" s="1025"/>
      <c r="LSF12" s="1026"/>
      <c r="LSG12" s="1025"/>
      <c r="LSH12" s="1026"/>
      <c r="LSI12" s="1025"/>
      <c r="LSJ12" s="1026"/>
      <c r="LSK12" s="1025"/>
      <c r="LSL12" s="1026"/>
      <c r="LSM12" s="1025"/>
      <c r="LSN12" s="1026"/>
      <c r="LSO12" s="1025"/>
      <c r="LSP12" s="1026"/>
      <c r="LSQ12" s="1025"/>
      <c r="LSR12" s="1026"/>
      <c r="LSS12" s="1025"/>
      <c r="LST12" s="1026"/>
      <c r="LSU12" s="1025"/>
      <c r="LSV12" s="1026"/>
      <c r="LSW12" s="1025"/>
      <c r="LSX12" s="1026"/>
      <c r="LSY12" s="1025"/>
      <c r="LSZ12" s="1026"/>
      <c r="LTA12" s="1025"/>
      <c r="LTB12" s="1026"/>
      <c r="LTC12" s="1025"/>
      <c r="LTD12" s="1026"/>
      <c r="LTE12" s="1025"/>
      <c r="LTF12" s="1026"/>
      <c r="LTG12" s="1025"/>
      <c r="LTH12" s="1026"/>
      <c r="LTI12" s="1025"/>
      <c r="LTJ12" s="1026"/>
      <c r="LTK12" s="1025"/>
      <c r="LTL12" s="1026"/>
      <c r="LTM12" s="1025"/>
      <c r="LTN12" s="1026"/>
      <c r="LTO12" s="1025"/>
      <c r="LTP12" s="1026"/>
      <c r="LTQ12" s="1025"/>
      <c r="LTR12" s="1026"/>
      <c r="LTS12" s="1025"/>
      <c r="LTT12" s="1026"/>
      <c r="LTU12" s="1025"/>
      <c r="LTV12" s="1026"/>
      <c r="LTW12" s="1025"/>
      <c r="LTX12" s="1026"/>
      <c r="LTY12" s="1025"/>
      <c r="LTZ12" s="1026"/>
      <c r="LUA12" s="1025"/>
      <c r="LUB12" s="1026"/>
      <c r="LUC12" s="1025"/>
      <c r="LUD12" s="1026"/>
      <c r="LUE12" s="1025"/>
      <c r="LUF12" s="1026"/>
      <c r="LUG12" s="1025"/>
      <c r="LUH12" s="1026"/>
      <c r="LUI12" s="1025"/>
      <c r="LUJ12" s="1026"/>
      <c r="LUK12" s="1025"/>
      <c r="LUL12" s="1026"/>
      <c r="LUM12" s="1025"/>
      <c r="LUN12" s="1026"/>
      <c r="LUO12" s="1025"/>
      <c r="LUP12" s="1026"/>
      <c r="LUQ12" s="1025"/>
      <c r="LUR12" s="1026"/>
      <c r="LUS12" s="1025"/>
      <c r="LUT12" s="1026"/>
      <c r="LUU12" s="1025"/>
      <c r="LUV12" s="1026"/>
      <c r="LUW12" s="1025"/>
      <c r="LUX12" s="1026"/>
      <c r="LUY12" s="1025"/>
      <c r="LUZ12" s="1026"/>
      <c r="LVA12" s="1025"/>
      <c r="LVB12" s="1026"/>
      <c r="LVC12" s="1025"/>
      <c r="LVD12" s="1026"/>
      <c r="LVE12" s="1025"/>
      <c r="LVF12" s="1026"/>
      <c r="LVG12" s="1025"/>
      <c r="LVH12" s="1026"/>
      <c r="LVI12" s="1025"/>
      <c r="LVJ12" s="1026"/>
      <c r="LVK12" s="1025"/>
      <c r="LVL12" s="1026"/>
      <c r="LVM12" s="1025"/>
      <c r="LVN12" s="1026"/>
      <c r="LVO12" s="1025"/>
      <c r="LVP12" s="1026"/>
      <c r="LVQ12" s="1025"/>
      <c r="LVR12" s="1026"/>
      <c r="LVS12" s="1025"/>
      <c r="LVT12" s="1026"/>
      <c r="LVU12" s="1025"/>
      <c r="LVV12" s="1026"/>
      <c r="LVW12" s="1025"/>
      <c r="LVX12" s="1026"/>
      <c r="LVY12" s="1025"/>
      <c r="LVZ12" s="1026"/>
      <c r="LWA12" s="1025"/>
      <c r="LWB12" s="1026"/>
      <c r="LWC12" s="1025"/>
      <c r="LWD12" s="1026"/>
      <c r="LWE12" s="1025"/>
      <c r="LWF12" s="1026"/>
      <c r="LWG12" s="1025"/>
      <c r="LWH12" s="1026"/>
      <c r="LWI12" s="1025"/>
      <c r="LWJ12" s="1026"/>
      <c r="LWK12" s="1025"/>
      <c r="LWL12" s="1026"/>
      <c r="LWM12" s="1025"/>
      <c r="LWN12" s="1026"/>
      <c r="LWO12" s="1025"/>
      <c r="LWP12" s="1026"/>
      <c r="LWQ12" s="1025"/>
      <c r="LWR12" s="1026"/>
      <c r="LWS12" s="1025"/>
      <c r="LWT12" s="1026"/>
      <c r="LWU12" s="1025"/>
      <c r="LWV12" s="1026"/>
      <c r="LWW12" s="1025"/>
      <c r="LWX12" s="1026"/>
      <c r="LWY12" s="1025"/>
      <c r="LWZ12" s="1026"/>
      <c r="LXA12" s="1025"/>
      <c r="LXB12" s="1026"/>
      <c r="LXC12" s="1025"/>
      <c r="LXD12" s="1026"/>
      <c r="LXE12" s="1025"/>
      <c r="LXF12" s="1026"/>
      <c r="LXG12" s="1025"/>
      <c r="LXH12" s="1026"/>
      <c r="LXI12" s="1025"/>
      <c r="LXJ12" s="1026"/>
      <c r="LXK12" s="1025"/>
      <c r="LXL12" s="1026"/>
      <c r="LXM12" s="1025"/>
      <c r="LXN12" s="1026"/>
      <c r="LXO12" s="1025"/>
      <c r="LXP12" s="1026"/>
      <c r="LXQ12" s="1025"/>
      <c r="LXR12" s="1026"/>
      <c r="LXS12" s="1025"/>
      <c r="LXT12" s="1026"/>
      <c r="LXU12" s="1025"/>
      <c r="LXV12" s="1026"/>
      <c r="LXW12" s="1025"/>
      <c r="LXX12" s="1026"/>
      <c r="LXY12" s="1025"/>
      <c r="LXZ12" s="1026"/>
      <c r="LYA12" s="1025"/>
      <c r="LYB12" s="1026"/>
      <c r="LYC12" s="1025"/>
      <c r="LYD12" s="1026"/>
      <c r="LYE12" s="1025"/>
      <c r="LYF12" s="1026"/>
      <c r="LYG12" s="1025"/>
      <c r="LYH12" s="1026"/>
      <c r="LYI12" s="1025"/>
      <c r="LYJ12" s="1026"/>
      <c r="LYK12" s="1025"/>
      <c r="LYL12" s="1026"/>
      <c r="LYM12" s="1025"/>
      <c r="LYN12" s="1026"/>
      <c r="LYO12" s="1025"/>
      <c r="LYP12" s="1026"/>
      <c r="LYQ12" s="1025"/>
      <c r="LYR12" s="1026"/>
      <c r="LYS12" s="1025"/>
      <c r="LYT12" s="1026"/>
      <c r="LYU12" s="1025"/>
      <c r="LYV12" s="1026"/>
      <c r="LYW12" s="1025"/>
      <c r="LYX12" s="1026"/>
      <c r="LYY12" s="1025"/>
      <c r="LYZ12" s="1026"/>
      <c r="LZA12" s="1025"/>
      <c r="LZB12" s="1026"/>
      <c r="LZC12" s="1025"/>
      <c r="LZD12" s="1026"/>
      <c r="LZE12" s="1025"/>
      <c r="LZF12" s="1026"/>
      <c r="LZG12" s="1025"/>
      <c r="LZH12" s="1026"/>
      <c r="LZI12" s="1025"/>
      <c r="LZJ12" s="1026"/>
      <c r="LZK12" s="1025"/>
      <c r="LZL12" s="1026"/>
      <c r="LZM12" s="1025"/>
      <c r="LZN12" s="1026"/>
      <c r="LZO12" s="1025"/>
      <c r="LZP12" s="1026"/>
      <c r="LZQ12" s="1025"/>
      <c r="LZR12" s="1026"/>
      <c r="LZS12" s="1025"/>
      <c r="LZT12" s="1026"/>
      <c r="LZU12" s="1025"/>
      <c r="LZV12" s="1026"/>
      <c r="LZW12" s="1025"/>
      <c r="LZX12" s="1026"/>
      <c r="LZY12" s="1025"/>
      <c r="LZZ12" s="1026"/>
      <c r="MAA12" s="1025"/>
      <c r="MAB12" s="1026"/>
      <c r="MAC12" s="1025"/>
      <c r="MAD12" s="1026"/>
      <c r="MAE12" s="1025"/>
      <c r="MAF12" s="1026"/>
      <c r="MAG12" s="1025"/>
      <c r="MAH12" s="1026"/>
      <c r="MAI12" s="1025"/>
      <c r="MAJ12" s="1026"/>
      <c r="MAK12" s="1025"/>
      <c r="MAL12" s="1026"/>
      <c r="MAM12" s="1025"/>
      <c r="MAN12" s="1026"/>
      <c r="MAO12" s="1025"/>
      <c r="MAP12" s="1026"/>
      <c r="MAQ12" s="1025"/>
      <c r="MAR12" s="1026"/>
      <c r="MAS12" s="1025"/>
      <c r="MAT12" s="1026"/>
      <c r="MAU12" s="1025"/>
      <c r="MAV12" s="1026"/>
      <c r="MAW12" s="1025"/>
      <c r="MAX12" s="1026"/>
      <c r="MAY12" s="1025"/>
      <c r="MAZ12" s="1026"/>
      <c r="MBA12" s="1025"/>
      <c r="MBB12" s="1026"/>
      <c r="MBC12" s="1025"/>
      <c r="MBD12" s="1026"/>
      <c r="MBE12" s="1025"/>
      <c r="MBF12" s="1026"/>
      <c r="MBG12" s="1025"/>
      <c r="MBH12" s="1026"/>
      <c r="MBI12" s="1025"/>
      <c r="MBJ12" s="1026"/>
      <c r="MBK12" s="1025"/>
      <c r="MBL12" s="1026"/>
      <c r="MBM12" s="1025"/>
      <c r="MBN12" s="1026"/>
      <c r="MBO12" s="1025"/>
      <c r="MBP12" s="1026"/>
      <c r="MBQ12" s="1025"/>
      <c r="MBR12" s="1026"/>
      <c r="MBS12" s="1025"/>
      <c r="MBT12" s="1026"/>
      <c r="MBU12" s="1025"/>
      <c r="MBV12" s="1026"/>
      <c r="MBW12" s="1025"/>
      <c r="MBX12" s="1026"/>
      <c r="MBY12" s="1025"/>
      <c r="MBZ12" s="1026"/>
      <c r="MCA12" s="1025"/>
      <c r="MCB12" s="1026"/>
      <c r="MCC12" s="1025"/>
      <c r="MCD12" s="1026"/>
      <c r="MCE12" s="1025"/>
      <c r="MCF12" s="1026"/>
      <c r="MCG12" s="1025"/>
      <c r="MCH12" s="1026"/>
      <c r="MCI12" s="1025"/>
      <c r="MCJ12" s="1026"/>
      <c r="MCK12" s="1025"/>
      <c r="MCL12" s="1026"/>
      <c r="MCM12" s="1025"/>
      <c r="MCN12" s="1026"/>
      <c r="MCO12" s="1025"/>
      <c r="MCP12" s="1026"/>
      <c r="MCQ12" s="1025"/>
      <c r="MCR12" s="1026"/>
      <c r="MCS12" s="1025"/>
      <c r="MCT12" s="1026"/>
      <c r="MCU12" s="1025"/>
      <c r="MCV12" s="1026"/>
      <c r="MCW12" s="1025"/>
      <c r="MCX12" s="1026"/>
      <c r="MCY12" s="1025"/>
      <c r="MCZ12" s="1026"/>
      <c r="MDA12" s="1025"/>
      <c r="MDB12" s="1026"/>
      <c r="MDC12" s="1025"/>
      <c r="MDD12" s="1026"/>
      <c r="MDE12" s="1025"/>
      <c r="MDF12" s="1026"/>
      <c r="MDG12" s="1025"/>
      <c r="MDH12" s="1026"/>
      <c r="MDI12" s="1025"/>
      <c r="MDJ12" s="1026"/>
      <c r="MDK12" s="1025"/>
      <c r="MDL12" s="1026"/>
      <c r="MDM12" s="1025"/>
      <c r="MDN12" s="1026"/>
      <c r="MDO12" s="1025"/>
      <c r="MDP12" s="1026"/>
      <c r="MDQ12" s="1025"/>
      <c r="MDR12" s="1026"/>
      <c r="MDS12" s="1025"/>
      <c r="MDT12" s="1026"/>
      <c r="MDU12" s="1025"/>
      <c r="MDV12" s="1026"/>
      <c r="MDW12" s="1025"/>
      <c r="MDX12" s="1026"/>
      <c r="MDY12" s="1025"/>
      <c r="MDZ12" s="1026"/>
      <c r="MEA12" s="1025"/>
      <c r="MEB12" s="1026"/>
      <c r="MEC12" s="1025"/>
      <c r="MED12" s="1026"/>
      <c r="MEE12" s="1025"/>
      <c r="MEF12" s="1026"/>
      <c r="MEG12" s="1025"/>
      <c r="MEH12" s="1026"/>
      <c r="MEI12" s="1025"/>
      <c r="MEJ12" s="1026"/>
      <c r="MEK12" s="1025"/>
      <c r="MEL12" s="1026"/>
      <c r="MEM12" s="1025"/>
      <c r="MEN12" s="1026"/>
      <c r="MEO12" s="1025"/>
      <c r="MEP12" s="1026"/>
      <c r="MEQ12" s="1025"/>
      <c r="MER12" s="1026"/>
      <c r="MES12" s="1025"/>
      <c r="MET12" s="1026"/>
      <c r="MEU12" s="1025"/>
      <c r="MEV12" s="1026"/>
      <c r="MEW12" s="1025"/>
      <c r="MEX12" s="1026"/>
      <c r="MEY12" s="1025"/>
      <c r="MEZ12" s="1026"/>
      <c r="MFA12" s="1025"/>
      <c r="MFB12" s="1026"/>
      <c r="MFC12" s="1025"/>
      <c r="MFD12" s="1026"/>
      <c r="MFE12" s="1025"/>
      <c r="MFF12" s="1026"/>
      <c r="MFG12" s="1025"/>
      <c r="MFH12" s="1026"/>
      <c r="MFI12" s="1025"/>
      <c r="MFJ12" s="1026"/>
      <c r="MFK12" s="1025"/>
      <c r="MFL12" s="1026"/>
      <c r="MFM12" s="1025"/>
      <c r="MFN12" s="1026"/>
      <c r="MFO12" s="1025"/>
      <c r="MFP12" s="1026"/>
      <c r="MFQ12" s="1025"/>
      <c r="MFR12" s="1026"/>
      <c r="MFS12" s="1025"/>
      <c r="MFT12" s="1026"/>
      <c r="MFU12" s="1025"/>
      <c r="MFV12" s="1026"/>
      <c r="MFW12" s="1025"/>
      <c r="MFX12" s="1026"/>
      <c r="MFY12" s="1025"/>
      <c r="MFZ12" s="1026"/>
      <c r="MGA12" s="1025"/>
      <c r="MGB12" s="1026"/>
      <c r="MGC12" s="1025"/>
      <c r="MGD12" s="1026"/>
      <c r="MGE12" s="1025"/>
      <c r="MGF12" s="1026"/>
      <c r="MGG12" s="1025"/>
      <c r="MGH12" s="1026"/>
      <c r="MGI12" s="1025"/>
      <c r="MGJ12" s="1026"/>
      <c r="MGK12" s="1025"/>
      <c r="MGL12" s="1026"/>
      <c r="MGM12" s="1025"/>
      <c r="MGN12" s="1026"/>
      <c r="MGO12" s="1025"/>
      <c r="MGP12" s="1026"/>
      <c r="MGQ12" s="1025"/>
      <c r="MGR12" s="1026"/>
      <c r="MGS12" s="1025"/>
      <c r="MGT12" s="1026"/>
      <c r="MGU12" s="1025"/>
      <c r="MGV12" s="1026"/>
      <c r="MGW12" s="1025"/>
      <c r="MGX12" s="1026"/>
      <c r="MGY12" s="1025"/>
      <c r="MGZ12" s="1026"/>
      <c r="MHA12" s="1025"/>
      <c r="MHB12" s="1026"/>
      <c r="MHC12" s="1025"/>
      <c r="MHD12" s="1026"/>
      <c r="MHE12" s="1025"/>
      <c r="MHF12" s="1026"/>
      <c r="MHG12" s="1025"/>
      <c r="MHH12" s="1026"/>
      <c r="MHI12" s="1025"/>
      <c r="MHJ12" s="1026"/>
      <c r="MHK12" s="1025"/>
      <c r="MHL12" s="1026"/>
      <c r="MHM12" s="1025"/>
      <c r="MHN12" s="1026"/>
      <c r="MHO12" s="1025"/>
      <c r="MHP12" s="1026"/>
      <c r="MHQ12" s="1025"/>
      <c r="MHR12" s="1026"/>
      <c r="MHS12" s="1025"/>
      <c r="MHT12" s="1026"/>
      <c r="MHU12" s="1025"/>
      <c r="MHV12" s="1026"/>
      <c r="MHW12" s="1025"/>
      <c r="MHX12" s="1026"/>
      <c r="MHY12" s="1025"/>
      <c r="MHZ12" s="1026"/>
      <c r="MIA12" s="1025"/>
      <c r="MIB12" s="1026"/>
      <c r="MIC12" s="1025"/>
      <c r="MID12" s="1026"/>
      <c r="MIE12" s="1025"/>
      <c r="MIF12" s="1026"/>
      <c r="MIG12" s="1025"/>
      <c r="MIH12" s="1026"/>
      <c r="MII12" s="1025"/>
      <c r="MIJ12" s="1026"/>
      <c r="MIK12" s="1025"/>
      <c r="MIL12" s="1026"/>
      <c r="MIM12" s="1025"/>
      <c r="MIN12" s="1026"/>
      <c r="MIO12" s="1025"/>
      <c r="MIP12" s="1026"/>
      <c r="MIQ12" s="1025"/>
      <c r="MIR12" s="1026"/>
      <c r="MIS12" s="1025"/>
      <c r="MIT12" s="1026"/>
      <c r="MIU12" s="1025"/>
      <c r="MIV12" s="1026"/>
      <c r="MIW12" s="1025"/>
      <c r="MIX12" s="1026"/>
      <c r="MIY12" s="1025"/>
      <c r="MIZ12" s="1026"/>
      <c r="MJA12" s="1025"/>
      <c r="MJB12" s="1026"/>
      <c r="MJC12" s="1025"/>
      <c r="MJD12" s="1026"/>
      <c r="MJE12" s="1025"/>
      <c r="MJF12" s="1026"/>
      <c r="MJG12" s="1025"/>
      <c r="MJH12" s="1026"/>
      <c r="MJI12" s="1025"/>
      <c r="MJJ12" s="1026"/>
      <c r="MJK12" s="1025"/>
      <c r="MJL12" s="1026"/>
      <c r="MJM12" s="1025"/>
      <c r="MJN12" s="1026"/>
      <c r="MJO12" s="1025"/>
      <c r="MJP12" s="1026"/>
      <c r="MJQ12" s="1025"/>
      <c r="MJR12" s="1026"/>
      <c r="MJS12" s="1025"/>
      <c r="MJT12" s="1026"/>
      <c r="MJU12" s="1025"/>
      <c r="MJV12" s="1026"/>
      <c r="MJW12" s="1025"/>
      <c r="MJX12" s="1026"/>
      <c r="MJY12" s="1025"/>
      <c r="MJZ12" s="1026"/>
      <c r="MKA12" s="1025"/>
      <c r="MKB12" s="1026"/>
      <c r="MKC12" s="1025"/>
      <c r="MKD12" s="1026"/>
      <c r="MKE12" s="1025"/>
      <c r="MKF12" s="1026"/>
      <c r="MKG12" s="1025"/>
      <c r="MKH12" s="1026"/>
      <c r="MKI12" s="1025"/>
      <c r="MKJ12" s="1026"/>
      <c r="MKK12" s="1025"/>
      <c r="MKL12" s="1026"/>
      <c r="MKM12" s="1025"/>
      <c r="MKN12" s="1026"/>
      <c r="MKO12" s="1025"/>
      <c r="MKP12" s="1026"/>
      <c r="MKQ12" s="1025"/>
      <c r="MKR12" s="1026"/>
      <c r="MKS12" s="1025"/>
      <c r="MKT12" s="1026"/>
      <c r="MKU12" s="1025"/>
      <c r="MKV12" s="1026"/>
      <c r="MKW12" s="1025"/>
      <c r="MKX12" s="1026"/>
      <c r="MKY12" s="1025"/>
      <c r="MKZ12" s="1026"/>
      <c r="MLA12" s="1025"/>
      <c r="MLB12" s="1026"/>
      <c r="MLC12" s="1025"/>
      <c r="MLD12" s="1026"/>
      <c r="MLE12" s="1025"/>
      <c r="MLF12" s="1026"/>
      <c r="MLG12" s="1025"/>
      <c r="MLH12" s="1026"/>
      <c r="MLI12" s="1025"/>
      <c r="MLJ12" s="1026"/>
      <c r="MLK12" s="1025"/>
      <c r="MLL12" s="1026"/>
      <c r="MLM12" s="1025"/>
      <c r="MLN12" s="1026"/>
      <c r="MLO12" s="1025"/>
      <c r="MLP12" s="1026"/>
      <c r="MLQ12" s="1025"/>
      <c r="MLR12" s="1026"/>
      <c r="MLS12" s="1025"/>
      <c r="MLT12" s="1026"/>
      <c r="MLU12" s="1025"/>
      <c r="MLV12" s="1026"/>
      <c r="MLW12" s="1025"/>
      <c r="MLX12" s="1026"/>
      <c r="MLY12" s="1025"/>
      <c r="MLZ12" s="1026"/>
      <c r="MMA12" s="1025"/>
      <c r="MMB12" s="1026"/>
      <c r="MMC12" s="1025"/>
      <c r="MMD12" s="1026"/>
      <c r="MME12" s="1025"/>
      <c r="MMF12" s="1026"/>
      <c r="MMG12" s="1025"/>
      <c r="MMH12" s="1026"/>
      <c r="MMI12" s="1025"/>
      <c r="MMJ12" s="1026"/>
      <c r="MMK12" s="1025"/>
      <c r="MML12" s="1026"/>
      <c r="MMM12" s="1025"/>
      <c r="MMN12" s="1026"/>
      <c r="MMO12" s="1025"/>
      <c r="MMP12" s="1026"/>
      <c r="MMQ12" s="1025"/>
      <c r="MMR12" s="1026"/>
      <c r="MMS12" s="1025"/>
      <c r="MMT12" s="1026"/>
      <c r="MMU12" s="1025"/>
      <c r="MMV12" s="1026"/>
      <c r="MMW12" s="1025"/>
      <c r="MMX12" s="1026"/>
      <c r="MMY12" s="1025"/>
      <c r="MMZ12" s="1026"/>
      <c r="MNA12" s="1025"/>
      <c r="MNB12" s="1026"/>
      <c r="MNC12" s="1025"/>
      <c r="MND12" s="1026"/>
      <c r="MNE12" s="1025"/>
      <c r="MNF12" s="1026"/>
      <c r="MNG12" s="1025"/>
      <c r="MNH12" s="1026"/>
      <c r="MNI12" s="1025"/>
      <c r="MNJ12" s="1026"/>
      <c r="MNK12" s="1025"/>
      <c r="MNL12" s="1026"/>
      <c r="MNM12" s="1025"/>
      <c r="MNN12" s="1026"/>
      <c r="MNO12" s="1025"/>
      <c r="MNP12" s="1026"/>
      <c r="MNQ12" s="1025"/>
      <c r="MNR12" s="1026"/>
      <c r="MNS12" s="1025"/>
      <c r="MNT12" s="1026"/>
      <c r="MNU12" s="1025"/>
      <c r="MNV12" s="1026"/>
      <c r="MNW12" s="1025"/>
      <c r="MNX12" s="1026"/>
      <c r="MNY12" s="1025"/>
      <c r="MNZ12" s="1026"/>
      <c r="MOA12" s="1025"/>
      <c r="MOB12" s="1026"/>
      <c r="MOC12" s="1025"/>
      <c r="MOD12" s="1026"/>
      <c r="MOE12" s="1025"/>
      <c r="MOF12" s="1026"/>
      <c r="MOG12" s="1025"/>
      <c r="MOH12" s="1026"/>
      <c r="MOI12" s="1025"/>
      <c r="MOJ12" s="1026"/>
      <c r="MOK12" s="1025"/>
      <c r="MOL12" s="1026"/>
      <c r="MOM12" s="1025"/>
      <c r="MON12" s="1026"/>
      <c r="MOO12" s="1025"/>
      <c r="MOP12" s="1026"/>
      <c r="MOQ12" s="1025"/>
      <c r="MOR12" s="1026"/>
      <c r="MOS12" s="1025"/>
      <c r="MOT12" s="1026"/>
      <c r="MOU12" s="1025"/>
      <c r="MOV12" s="1026"/>
      <c r="MOW12" s="1025"/>
      <c r="MOX12" s="1026"/>
      <c r="MOY12" s="1025"/>
      <c r="MOZ12" s="1026"/>
      <c r="MPA12" s="1025"/>
      <c r="MPB12" s="1026"/>
      <c r="MPC12" s="1025"/>
      <c r="MPD12" s="1026"/>
      <c r="MPE12" s="1025"/>
      <c r="MPF12" s="1026"/>
      <c r="MPG12" s="1025"/>
      <c r="MPH12" s="1026"/>
      <c r="MPI12" s="1025"/>
      <c r="MPJ12" s="1026"/>
      <c r="MPK12" s="1025"/>
      <c r="MPL12" s="1026"/>
      <c r="MPM12" s="1025"/>
      <c r="MPN12" s="1026"/>
      <c r="MPO12" s="1025"/>
      <c r="MPP12" s="1026"/>
      <c r="MPQ12" s="1025"/>
      <c r="MPR12" s="1026"/>
      <c r="MPS12" s="1025"/>
      <c r="MPT12" s="1026"/>
      <c r="MPU12" s="1025"/>
      <c r="MPV12" s="1026"/>
      <c r="MPW12" s="1025"/>
      <c r="MPX12" s="1026"/>
      <c r="MPY12" s="1025"/>
      <c r="MPZ12" s="1026"/>
      <c r="MQA12" s="1025"/>
      <c r="MQB12" s="1026"/>
      <c r="MQC12" s="1025"/>
      <c r="MQD12" s="1026"/>
      <c r="MQE12" s="1025"/>
      <c r="MQF12" s="1026"/>
      <c r="MQG12" s="1025"/>
      <c r="MQH12" s="1026"/>
      <c r="MQI12" s="1025"/>
      <c r="MQJ12" s="1026"/>
      <c r="MQK12" s="1025"/>
      <c r="MQL12" s="1026"/>
      <c r="MQM12" s="1025"/>
      <c r="MQN12" s="1026"/>
      <c r="MQO12" s="1025"/>
      <c r="MQP12" s="1026"/>
      <c r="MQQ12" s="1025"/>
      <c r="MQR12" s="1026"/>
      <c r="MQS12" s="1025"/>
      <c r="MQT12" s="1026"/>
      <c r="MQU12" s="1025"/>
      <c r="MQV12" s="1026"/>
      <c r="MQW12" s="1025"/>
      <c r="MQX12" s="1026"/>
      <c r="MQY12" s="1025"/>
      <c r="MQZ12" s="1026"/>
      <c r="MRA12" s="1025"/>
      <c r="MRB12" s="1026"/>
      <c r="MRC12" s="1025"/>
      <c r="MRD12" s="1026"/>
      <c r="MRE12" s="1025"/>
      <c r="MRF12" s="1026"/>
      <c r="MRG12" s="1025"/>
      <c r="MRH12" s="1026"/>
      <c r="MRI12" s="1025"/>
      <c r="MRJ12" s="1026"/>
      <c r="MRK12" s="1025"/>
      <c r="MRL12" s="1026"/>
      <c r="MRM12" s="1025"/>
      <c r="MRN12" s="1026"/>
      <c r="MRO12" s="1025"/>
      <c r="MRP12" s="1026"/>
      <c r="MRQ12" s="1025"/>
      <c r="MRR12" s="1026"/>
      <c r="MRS12" s="1025"/>
      <c r="MRT12" s="1026"/>
      <c r="MRU12" s="1025"/>
      <c r="MRV12" s="1026"/>
      <c r="MRW12" s="1025"/>
      <c r="MRX12" s="1026"/>
      <c r="MRY12" s="1025"/>
      <c r="MRZ12" s="1026"/>
      <c r="MSA12" s="1025"/>
      <c r="MSB12" s="1026"/>
      <c r="MSC12" s="1025"/>
      <c r="MSD12" s="1026"/>
      <c r="MSE12" s="1025"/>
      <c r="MSF12" s="1026"/>
      <c r="MSG12" s="1025"/>
      <c r="MSH12" s="1026"/>
      <c r="MSI12" s="1025"/>
      <c r="MSJ12" s="1026"/>
      <c r="MSK12" s="1025"/>
      <c r="MSL12" s="1026"/>
      <c r="MSM12" s="1025"/>
      <c r="MSN12" s="1026"/>
      <c r="MSO12" s="1025"/>
      <c r="MSP12" s="1026"/>
      <c r="MSQ12" s="1025"/>
      <c r="MSR12" s="1026"/>
      <c r="MSS12" s="1025"/>
      <c r="MST12" s="1026"/>
      <c r="MSU12" s="1025"/>
      <c r="MSV12" s="1026"/>
      <c r="MSW12" s="1025"/>
      <c r="MSX12" s="1026"/>
      <c r="MSY12" s="1025"/>
      <c r="MSZ12" s="1026"/>
      <c r="MTA12" s="1025"/>
      <c r="MTB12" s="1026"/>
      <c r="MTC12" s="1025"/>
      <c r="MTD12" s="1026"/>
      <c r="MTE12" s="1025"/>
      <c r="MTF12" s="1026"/>
      <c r="MTG12" s="1025"/>
      <c r="MTH12" s="1026"/>
      <c r="MTI12" s="1025"/>
      <c r="MTJ12" s="1026"/>
      <c r="MTK12" s="1025"/>
      <c r="MTL12" s="1026"/>
      <c r="MTM12" s="1025"/>
      <c r="MTN12" s="1026"/>
      <c r="MTO12" s="1025"/>
      <c r="MTP12" s="1026"/>
      <c r="MTQ12" s="1025"/>
      <c r="MTR12" s="1026"/>
      <c r="MTS12" s="1025"/>
      <c r="MTT12" s="1026"/>
      <c r="MTU12" s="1025"/>
      <c r="MTV12" s="1026"/>
      <c r="MTW12" s="1025"/>
      <c r="MTX12" s="1026"/>
      <c r="MTY12" s="1025"/>
      <c r="MTZ12" s="1026"/>
      <c r="MUA12" s="1025"/>
      <c r="MUB12" s="1026"/>
      <c r="MUC12" s="1025"/>
      <c r="MUD12" s="1026"/>
      <c r="MUE12" s="1025"/>
      <c r="MUF12" s="1026"/>
      <c r="MUG12" s="1025"/>
      <c r="MUH12" s="1026"/>
      <c r="MUI12" s="1025"/>
      <c r="MUJ12" s="1026"/>
      <c r="MUK12" s="1025"/>
      <c r="MUL12" s="1026"/>
      <c r="MUM12" s="1025"/>
      <c r="MUN12" s="1026"/>
      <c r="MUO12" s="1025"/>
      <c r="MUP12" s="1026"/>
      <c r="MUQ12" s="1025"/>
      <c r="MUR12" s="1026"/>
      <c r="MUS12" s="1025"/>
      <c r="MUT12" s="1026"/>
      <c r="MUU12" s="1025"/>
      <c r="MUV12" s="1026"/>
      <c r="MUW12" s="1025"/>
      <c r="MUX12" s="1026"/>
      <c r="MUY12" s="1025"/>
      <c r="MUZ12" s="1026"/>
      <c r="MVA12" s="1025"/>
      <c r="MVB12" s="1026"/>
      <c r="MVC12" s="1025"/>
      <c r="MVD12" s="1026"/>
      <c r="MVE12" s="1025"/>
      <c r="MVF12" s="1026"/>
      <c r="MVG12" s="1025"/>
      <c r="MVH12" s="1026"/>
      <c r="MVI12" s="1025"/>
      <c r="MVJ12" s="1026"/>
      <c r="MVK12" s="1025"/>
      <c r="MVL12" s="1026"/>
      <c r="MVM12" s="1025"/>
      <c r="MVN12" s="1026"/>
      <c r="MVO12" s="1025"/>
      <c r="MVP12" s="1026"/>
      <c r="MVQ12" s="1025"/>
      <c r="MVR12" s="1026"/>
      <c r="MVS12" s="1025"/>
      <c r="MVT12" s="1026"/>
      <c r="MVU12" s="1025"/>
      <c r="MVV12" s="1026"/>
      <c r="MVW12" s="1025"/>
      <c r="MVX12" s="1026"/>
      <c r="MVY12" s="1025"/>
      <c r="MVZ12" s="1026"/>
      <c r="MWA12" s="1025"/>
      <c r="MWB12" s="1026"/>
      <c r="MWC12" s="1025"/>
      <c r="MWD12" s="1026"/>
      <c r="MWE12" s="1025"/>
      <c r="MWF12" s="1026"/>
      <c r="MWG12" s="1025"/>
      <c r="MWH12" s="1026"/>
      <c r="MWI12" s="1025"/>
      <c r="MWJ12" s="1026"/>
      <c r="MWK12" s="1025"/>
      <c r="MWL12" s="1026"/>
      <c r="MWM12" s="1025"/>
      <c r="MWN12" s="1026"/>
      <c r="MWO12" s="1025"/>
      <c r="MWP12" s="1026"/>
      <c r="MWQ12" s="1025"/>
      <c r="MWR12" s="1026"/>
      <c r="MWS12" s="1025"/>
      <c r="MWT12" s="1026"/>
      <c r="MWU12" s="1025"/>
      <c r="MWV12" s="1026"/>
      <c r="MWW12" s="1025"/>
      <c r="MWX12" s="1026"/>
      <c r="MWY12" s="1025"/>
      <c r="MWZ12" s="1026"/>
      <c r="MXA12" s="1025"/>
      <c r="MXB12" s="1026"/>
      <c r="MXC12" s="1025"/>
      <c r="MXD12" s="1026"/>
      <c r="MXE12" s="1025"/>
      <c r="MXF12" s="1026"/>
      <c r="MXG12" s="1025"/>
      <c r="MXH12" s="1026"/>
      <c r="MXI12" s="1025"/>
      <c r="MXJ12" s="1026"/>
      <c r="MXK12" s="1025"/>
      <c r="MXL12" s="1026"/>
      <c r="MXM12" s="1025"/>
      <c r="MXN12" s="1026"/>
      <c r="MXO12" s="1025"/>
      <c r="MXP12" s="1026"/>
      <c r="MXQ12" s="1025"/>
      <c r="MXR12" s="1026"/>
      <c r="MXS12" s="1025"/>
      <c r="MXT12" s="1026"/>
      <c r="MXU12" s="1025"/>
      <c r="MXV12" s="1026"/>
      <c r="MXW12" s="1025"/>
      <c r="MXX12" s="1026"/>
      <c r="MXY12" s="1025"/>
      <c r="MXZ12" s="1026"/>
      <c r="MYA12" s="1025"/>
      <c r="MYB12" s="1026"/>
      <c r="MYC12" s="1025"/>
      <c r="MYD12" s="1026"/>
      <c r="MYE12" s="1025"/>
      <c r="MYF12" s="1026"/>
      <c r="MYG12" s="1025"/>
      <c r="MYH12" s="1026"/>
      <c r="MYI12" s="1025"/>
      <c r="MYJ12" s="1026"/>
      <c r="MYK12" s="1025"/>
      <c r="MYL12" s="1026"/>
      <c r="MYM12" s="1025"/>
      <c r="MYN12" s="1026"/>
      <c r="MYO12" s="1025"/>
      <c r="MYP12" s="1026"/>
      <c r="MYQ12" s="1025"/>
      <c r="MYR12" s="1026"/>
      <c r="MYS12" s="1025"/>
      <c r="MYT12" s="1026"/>
      <c r="MYU12" s="1025"/>
      <c r="MYV12" s="1026"/>
      <c r="MYW12" s="1025"/>
      <c r="MYX12" s="1026"/>
      <c r="MYY12" s="1025"/>
      <c r="MYZ12" s="1026"/>
      <c r="MZA12" s="1025"/>
      <c r="MZB12" s="1026"/>
      <c r="MZC12" s="1025"/>
      <c r="MZD12" s="1026"/>
      <c r="MZE12" s="1025"/>
      <c r="MZF12" s="1026"/>
      <c r="MZG12" s="1025"/>
      <c r="MZH12" s="1026"/>
      <c r="MZI12" s="1025"/>
      <c r="MZJ12" s="1026"/>
      <c r="MZK12" s="1025"/>
      <c r="MZL12" s="1026"/>
      <c r="MZM12" s="1025"/>
      <c r="MZN12" s="1026"/>
      <c r="MZO12" s="1025"/>
      <c r="MZP12" s="1026"/>
      <c r="MZQ12" s="1025"/>
      <c r="MZR12" s="1026"/>
      <c r="MZS12" s="1025"/>
      <c r="MZT12" s="1026"/>
      <c r="MZU12" s="1025"/>
      <c r="MZV12" s="1026"/>
      <c r="MZW12" s="1025"/>
      <c r="MZX12" s="1026"/>
      <c r="MZY12" s="1025"/>
      <c r="MZZ12" s="1026"/>
      <c r="NAA12" s="1025"/>
      <c r="NAB12" s="1026"/>
      <c r="NAC12" s="1025"/>
      <c r="NAD12" s="1026"/>
      <c r="NAE12" s="1025"/>
      <c r="NAF12" s="1026"/>
      <c r="NAG12" s="1025"/>
      <c r="NAH12" s="1026"/>
      <c r="NAI12" s="1025"/>
      <c r="NAJ12" s="1026"/>
      <c r="NAK12" s="1025"/>
      <c r="NAL12" s="1026"/>
      <c r="NAM12" s="1025"/>
      <c r="NAN12" s="1026"/>
      <c r="NAO12" s="1025"/>
      <c r="NAP12" s="1026"/>
      <c r="NAQ12" s="1025"/>
      <c r="NAR12" s="1026"/>
      <c r="NAS12" s="1025"/>
      <c r="NAT12" s="1026"/>
      <c r="NAU12" s="1025"/>
      <c r="NAV12" s="1026"/>
      <c r="NAW12" s="1025"/>
      <c r="NAX12" s="1026"/>
      <c r="NAY12" s="1025"/>
      <c r="NAZ12" s="1026"/>
      <c r="NBA12" s="1025"/>
      <c r="NBB12" s="1026"/>
      <c r="NBC12" s="1025"/>
      <c r="NBD12" s="1026"/>
      <c r="NBE12" s="1025"/>
      <c r="NBF12" s="1026"/>
      <c r="NBG12" s="1025"/>
      <c r="NBH12" s="1026"/>
      <c r="NBI12" s="1025"/>
      <c r="NBJ12" s="1026"/>
      <c r="NBK12" s="1025"/>
      <c r="NBL12" s="1026"/>
      <c r="NBM12" s="1025"/>
      <c r="NBN12" s="1026"/>
      <c r="NBO12" s="1025"/>
      <c r="NBP12" s="1026"/>
      <c r="NBQ12" s="1025"/>
      <c r="NBR12" s="1026"/>
      <c r="NBS12" s="1025"/>
      <c r="NBT12" s="1026"/>
      <c r="NBU12" s="1025"/>
      <c r="NBV12" s="1026"/>
      <c r="NBW12" s="1025"/>
      <c r="NBX12" s="1026"/>
      <c r="NBY12" s="1025"/>
      <c r="NBZ12" s="1026"/>
      <c r="NCA12" s="1025"/>
      <c r="NCB12" s="1026"/>
      <c r="NCC12" s="1025"/>
      <c r="NCD12" s="1026"/>
      <c r="NCE12" s="1025"/>
      <c r="NCF12" s="1026"/>
      <c r="NCG12" s="1025"/>
      <c r="NCH12" s="1026"/>
      <c r="NCI12" s="1025"/>
      <c r="NCJ12" s="1026"/>
      <c r="NCK12" s="1025"/>
      <c r="NCL12" s="1026"/>
      <c r="NCM12" s="1025"/>
      <c r="NCN12" s="1026"/>
      <c r="NCO12" s="1025"/>
      <c r="NCP12" s="1026"/>
      <c r="NCQ12" s="1025"/>
      <c r="NCR12" s="1026"/>
      <c r="NCS12" s="1025"/>
      <c r="NCT12" s="1026"/>
      <c r="NCU12" s="1025"/>
      <c r="NCV12" s="1026"/>
      <c r="NCW12" s="1025"/>
      <c r="NCX12" s="1026"/>
      <c r="NCY12" s="1025"/>
      <c r="NCZ12" s="1026"/>
      <c r="NDA12" s="1025"/>
      <c r="NDB12" s="1026"/>
      <c r="NDC12" s="1025"/>
      <c r="NDD12" s="1026"/>
      <c r="NDE12" s="1025"/>
      <c r="NDF12" s="1026"/>
      <c r="NDG12" s="1025"/>
      <c r="NDH12" s="1026"/>
      <c r="NDI12" s="1025"/>
      <c r="NDJ12" s="1026"/>
      <c r="NDK12" s="1025"/>
      <c r="NDL12" s="1026"/>
      <c r="NDM12" s="1025"/>
      <c r="NDN12" s="1026"/>
      <c r="NDO12" s="1025"/>
      <c r="NDP12" s="1026"/>
      <c r="NDQ12" s="1025"/>
      <c r="NDR12" s="1026"/>
      <c r="NDS12" s="1025"/>
      <c r="NDT12" s="1026"/>
      <c r="NDU12" s="1025"/>
      <c r="NDV12" s="1026"/>
      <c r="NDW12" s="1025"/>
      <c r="NDX12" s="1026"/>
      <c r="NDY12" s="1025"/>
      <c r="NDZ12" s="1026"/>
      <c r="NEA12" s="1025"/>
      <c r="NEB12" s="1026"/>
      <c r="NEC12" s="1025"/>
      <c r="NED12" s="1026"/>
      <c r="NEE12" s="1025"/>
      <c r="NEF12" s="1026"/>
      <c r="NEG12" s="1025"/>
      <c r="NEH12" s="1026"/>
      <c r="NEI12" s="1025"/>
      <c r="NEJ12" s="1026"/>
      <c r="NEK12" s="1025"/>
      <c r="NEL12" s="1026"/>
      <c r="NEM12" s="1025"/>
      <c r="NEN12" s="1026"/>
      <c r="NEO12" s="1025"/>
      <c r="NEP12" s="1026"/>
      <c r="NEQ12" s="1025"/>
      <c r="NER12" s="1026"/>
      <c r="NES12" s="1025"/>
      <c r="NET12" s="1026"/>
      <c r="NEU12" s="1025"/>
      <c r="NEV12" s="1026"/>
      <c r="NEW12" s="1025"/>
      <c r="NEX12" s="1026"/>
      <c r="NEY12" s="1025"/>
      <c r="NEZ12" s="1026"/>
      <c r="NFA12" s="1025"/>
      <c r="NFB12" s="1026"/>
      <c r="NFC12" s="1025"/>
      <c r="NFD12" s="1026"/>
      <c r="NFE12" s="1025"/>
      <c r="NFF12" s="1026"/>
      <c r="NFG12" s="1025"/>
      <c r="NFH12" s="1026"/>
      <c r="NFI12" s="1025"/>
      <c r="NFJ12" s="1026"/>
      <c r="NFK12" s="1025"/>
      <c r="NFL12" s="1026"/>
      <c r="NFM12" s="1025"/>
      <c r="NFN12" s="1026"/>
      <c r="NFO12" s="1025"/>
      <c r="NFP12" s="1026"/>
      <c r="NFQ12" s="1025"/>
      <c r="NFR12" s="1026"/>
      <c r="NFS12" s="1025"/>
      <c r="NFT12" s="1026"/>
      <c r="NFU12" s="1025"/>
      <c r="NFV12" s="1026"/>
      <c r="NFW12" s="1025"/>
      <c r="NFX12" s="1026"/>
      <c r="NFY12" s="1025"/>
      <c r="NFZ12" s="1026"/>
      <c r="NGA12" s="1025"/>
      <c r="NGB12" s="1026"/>
      <c r="NGC12" s="1025"/>
      <c r="NGD12" s="1026"/>
      <c r="NGE12" s="1025"/>
      <c r="NGF12" s="1026"/>
      <c r="NGG12" s="1025"/>
      <c r="NGH12" s="1026"/>
      <c r="NGI12" s="1025"/>
      <c r="NGJ12" s="1026"/>
      <c r="NGK12" s="1025"/>
      <c r="NGL12" s="1026"/>
      <c r="NGM12" s="1025"/>
      <c r="NGN12" s="1026"/>
      <c r="NGO12" s="1025"/>
      <c r="NGP12" s="1026"/>
      <c r="NGQ12" s="1025"/>
      <c r="NGR12" s="1026"/>
      <c r="NGS12" s="1025"/>
      <c r="NGT12" s="1026"/>
      <c r="NGU12" s="1025"/>
      <c r="NGV12" s="1026"/>
      <c r="NGW12" s="1025"/>
      <c r="NGX12" s="1026"/>
      <c r="NGY12" s="1025"/>
      <c r="NGZ12" s="1026"/>
      <c r="NHA12" s="1025"/>
      <c r="NHB12" s="1026"/>
      <c r="NHC12" s="1025"/>
      <c r="NHD12" s="1026"/>
      <c r="NHE12" s="1025"/>
      <c r="NHF12" s="1026"/>
      <c r="NHG12" s="1025"/>
      <c r="NHH12" s="1026"/>
      <c r="NHI12" s="1025"/>
      <c r="NHJ12" s="1026"/>
      <c r="NHK12" s="1025"/>
      <c r="NHL12" s="1026"/>
      <c r="NHM12" s="1025"/>
      <c r="NHN12" s="1026"/>
      <c r="NHO12" s="1025"/>
      <c r="NHP12" s="1026"/>
      <c r="NHQ12" s="1025"/>
      <c r="NHR12" s="1026"/>
      <c r="NHS12" s="1025"/>
      <c r="NHT12" s="1026"/>
      <c r="NHU12" s="1025"/>
      <c r="NHV12" s="1026"/>
      <c r="NHW12" s="1025"/>
      <c r="NHX12" s="1026"/>
      <c r="NHY12" s="1025"/>
      <c r="NHZ12" s="1026"/>
      <c r="NIA12" s="1025"/>
      <c r="NIB12" s="1026"/>
      <c r="NIC12" s="1025"/>
      <c r="NID12" s="1026"/>
      <c r="NIE12" s="1025"/>
      <c r="NIF12" s="1026"/>
      <c r="NIG12" s="1025"/>
      <c r="NIH12" s="1026"/>
      <c r="NII12" s="1025"/>
      <c r="NIJ12" s="1026"/>
      <c r="NIK12" s="1025"/>
      <c r="NIL12" s="1026"/>
      <c r="NIM12" s="1025"/>
      <c r="NIN12" s="1026"/>
      <c r="NIO12" s="1025"/>
      <c r="NIP12" s="1026"/>
      <c r="NIQ12" s="1025"/>
      <c r="NIR12" s="1026"/>
      <c r="NIS12" s="1025"/>
      <c r="NIT12" s="1026"/>
      <c r="NIU12" s="1025"/>
      <c r="NIV12" s="1026"/>
      <c r="NIW12" s="1025"/>
      <c r="NIX12" s="1026"/>
      <c r="NIY12" s="1025"/>
      <c r="NIZ12" s="1026"/>
      <c r="NJA12" s="1025"/>
      <c r="NJB12" s="1026"/>
      <c r="NJC12" s="1025"/>
      <c r="NJD12" s="1026"/>
      <c r="NJE12" s="1025"/>
      <c r="NJF12" s="1026"/>
      <c r="NJG12" s="1025"/>
      <c r="NJH12" s="1026"/>
      <c r="NJI12" s="1025"/>
      <c r="NJJ12" s="1026"/>
      <c r="NJK12" s="1025"/>
      <c r="NJL12" s="1026"/>
      <c r="NJM12" s="1025"/>
      <c r="NJN12" s="1026"/>
      <c r="NJO12" s="1025"/>
      <c r="NJP12" s="1026"/>
      <c r="NJQ12" s="1025"/>
      <c r="NJR12" s="1026"/>
      <c r="NJS12" s="1025"/>
      <c r="NJT12" s="1026"/>
      <c r="NJU12" s="1025"/>
      <c r="NJV12" s="1026"/>
      <c r="NJW12" s="1025"/>
      <c r="NJX12" s="1026"/>
      <c r="NJY12" s="1025"/>
      <c r="NJZ12" s="1026"/>
      <c r="NKA12" s="1025"/>
      <c r="NKB12" s="1026"/>
      <c r="NKC12" s="1025"/>
      <c r="NKD12" s="1026"/>
      <c r="NKE12" s="1025"/>
      <c r="NKF12" s="1026"/>
      <c r="NKG12" s="1025"/>
      <c r="NKH12" s="1026"/>
      <c r="NKI12" s="1025"/>
      <c r="NKJ12" s="1026"/>
      <c r="NKK12" s="1025"/>
      <c r="NKL12" s="1026"/>
      <c r="NKM12" s="1025"/>
      <c r="NKN12" s="1026"/>
      <c r="NKO12" s="1025"/>
      <c r="NKP12" s="1026"/>
      <c r="NKQ12" s="1025"/>
      <c r="NKR12" s="1026"/>
      <c r="NKS12" s="1025"/>
      <c r="NKT12" s="1026"/>
      <c r="NKU12" s="1025"/>
      <c r="NKV12" s="1026"/>
      <c r="NKW12" s="1025"/>
      <c r="NKX12" s="1026"/>
      <c r="NKY12" s="1025"/>
      <c r="NKZ12" s="1026"/>
      <c r="NLA12" s="1025"/>
      <c r="NLB12" s="1026"/>
      <c r="NLC12" s="1025"/>
      <c r="NLD12" s="1026"/>
      <c r="NLE12" s="1025"/>
      <c r="NLF12" s="1026"/>
      <c r="NLG12" s="1025"/>
      <c r="NLH12" s="1026"/>
      <c r="NLI12" s="1025"/>
      <c r="NLJ12" s="1026"/>
      <c r="NLK12" s="1025"/>
      <c r="NLL12" s="1026"/>
      <c r="NLM12" s="1025"/>
      <c r="NLN12" s="1026"/>
      <c r="NLO12" s="1025"/>
      <c r="NLP12" s="1026"/>
      <c r="NLQ12" s="1025"/>
      <c r="NLR12" s="1026"/>
      <c r="NLS12" s="1025"/>
      <c r="NLT12" s="1026"/>
      <c r="NLU12" s="1025"/>
      <c r="NLV12" s="1026"/>
      <c r="NLW12" s="1025"/>
      <c r="NLX12" s="1026"/>
      <c r="NLY12" s="1025"/>
      <c r="NLZ12" s="1026"/>
      <c r="NMA12" s="1025"/>
      <c r="NMB12" s="1026"/>
      <c r="NMC12" s="1025"/>
      <c r="NMD12" s="1026"/>
      <c r="NME12" s="1025"/>
      <c r="NMF12" s="1026"/>
      <c r="NMG12" s="1025"/>
      <c r="NMH12" s="1026"/>
      <c r="NMI12" s="1025"/>
      <c r="NMJ12" s="1026"/>
      <c r="NMK12" s="1025"/>
      <c r="NML12" s="1026"/>
      <c r="NMM12" s="1025"/>
      <c r="NMN12" s="1026"/>
      <c r="NMO12" s="1025"/>
      <c r="NMP12" s="1026"/>
      <c r="NMQ12" s="1025"/>
      <c r="NMR12" s="1026"/>
      <c r="NMS12" s="1025"/>
      <c r="NMT12" s="1026"/>
      <c r="NMU12" s="1025"/>
      <c r="NMV12" s="1026"/>
      <c r="NMW12" s="1025"/>
      <c r="NMX12" s="1026"/>
      <c r="NMY12" s="1025"/>
      <c r="NMZ12" s="1026"/>
      <c r="NNA12" s="1025"/>
      <c r="NNB12" s="1026"/>
      <c r="NNC12" s="1025"/>
      <c r="NND12" s="1026"/>
      <c r="NNE12" s="1025"/>
      <c r="NNF12" s="1026"/>
      <c r="NNG12" s="1025"/>
      <c r="NNH12" s="1026"/>
      <c r="NNI12" s="1025"/>
      <c r="NNJ12" s="1026"/>
      <c r="NNK12" s="1025"/>
      <c r="NNL12" s="1026"/>
      <c r="NNM12" s="1025"/>
      <c r="NNN12" s="1026"/>
      <c r="NNO12" s="1025"/>
      <c r="NNP12" s="1026"/>
      <c r="NNQ12" s="1025"/>
      <c r="NNR12" s="1026"/>
      <c r="NNS12" s="1025"/>
      <c r="NNT12" s="1026"/>
      <c r="NNU12" s="1025"/>
      <c r="NNV12" s="1026"/>
      <c r="NNW12" s="1025"/>
      <c r="NNX12" s="1026"/>
      <c r="NNY12" s="1025"/>
      <c r="NNZ12" s="1026"/>
      <c r="NOA12" s="1025"/>
      <c r="NOB12" s="1026"/>
      <c r="NOC12" s="1025"/>
      <c r="NOD12" s="1026"/>
      <c r="NOE12" s="1025"/>
      <c r="NOF12" s="1026"/>
      <c r="NOG12" s="1025"/>
      <c r="NOH12" s="1026"/>
      <c r="NOI12" s="1025"/>
      <c r="NOJ12" s="1026"/>
      <c r="NOK12" s="1025"/>
      <c r="NOL12" s="1026"/>
      <c r="NOM12" s="1025"/>
      <c r="NON12" s="1026"/>
      <c r="NOO12" s="1025"/>
      <c r="NOP12" s="1026"/>
      <c r="NOQ12" s="1025"/>
      <c r="NOR12" s="1026"/>
      <c r="NOS12" s="1025"/>
      <c r="NOT12" s="1026"/>
      <c r="NOU12" s="1025"/>
      <c r="NOV12" s="1026"/>
      <c r="NOW12" s="1025"/>
      <c r="NOX12" s="1026"/>
      <c r="NOY12" s="1025"/>
      <c r="NOZ12" s="1026"/>
      <c r="NPA12" s="1025"/>
      <c r="NPB12" s="1026"/>
      <c r="NPC12" s="1025"/>
      <c r="NPD12" s="1026"/>
      <c r="NPE12" s="1025"/>
      <c r="NPF12" s="1026"/>
      <c r="NPG12" s="1025"/>
      <c r="NPH12" s="1026"/>
      <c r="NPI12" s="1025"/>
      <c r="NPJ12" s="1026"/>
      <c r="NPK12" s="1025"/>
      <c r="NPL12" s="1026"/>
      <c r="NPM12" s="1025"/>
      <c r="NPN12" s="1026"/>
      <c r="NPO12" s="1025"/>
      <c r="NPP12" s="1026"/>
      <c r="NPQ12" s="1025"/>
      <c r="NPR12" s="1026"/>
      <c r="NPS12" s="1025"/>
      <c r="NPT12" s="1026"/>
      <c r="NPU12" s="1025"/>
      <c r="NPV12" s="1026"/>
      <c r="NPW12" s="1025"/>
      <c r="NPX12" s="1026"/>
      <c r="NPY12" s="1025"/>
      <c r="NPZ12" s="1026"/>
      <c r="NQA12" s="1025"/>
      <c r="NQB12" s="1026"/>
      <c r="NQC12" s="1025"/>
      <c r="NQD12" s="1026"/>
      <c r="NQE12" s="1025"/>
      <c r="NQF12" s="1026"/>
      <c r="NQG12" s="1025"/>
      <c r="NQH12" s="1026"/>
      <c r="NQI12" s="1025"/>
      <c r="NQJ12" s="1026"/>
      <c r="NQK12" s="1025"/>
      <c r="NQL12" s="1026"/>
      <c r="NQM12" s="1025"/>
      <c r="NQN12" s="1026"/>
      <c r="NQO12" s="1025"/>
      <c r="NQP12" s="1026"/>
      <c r="NQQ12" s="1025"/>
      <c r="NQR12" s="1026"/>
      <c r="NQS12" s="1025"/>
      <c r="NQT12" s="1026"/>
      <c r="NQU12" s="1025"/>
      <c r="NQV12" s="1026"/>
      <c r="NQW12" s="1025"/>
      <c r="NQX12" s="1026"/>
      <c r="NQY12" s="1025"/>
      <c r="NQZ12" s="1026"/>
      <c r="NRA12" s="1025"/>
      <c r="NRB12" s="1026"/>
      <c r="NRC12" s="1025"/>
      <c r="NRD12" s="1026"/>
      <c r="NRE12" s="1025"/>
      <c r="NRF12" s="1026"/>
      <c r="NRG12" s="1025"/>
      <c r="NRH12" s="1026"/>
      <c r="NRI12" s="1025"/>
      <c r="NRJ12" s="1026"/>
      <c r="NRK12" s="1025"/>
      <c r="NRL12" s="1026"/>
      <c r="NRM12" s="1025"/>
      <c r="NRN12" s="1026"/>
      <c r="NRO12" s="1025"/>
      <c r="NRP12" s="1026"/>
      <c r="NRQ12" s="1025"/>
      <c r="NRR12" s="1026"/>
      <c r="NRS12" s="1025"/>
      <c r="NRT12" s="1026"/>
      <c r="NRU12" s="1025"/>
      <c r="NRV12" s="1026"/>
      <c r="NRW12" s="1025"/>
      <c r="NRX12" s="1026"/>
      <c r="NRY12" s="1025"/>
      <c r="NRZ12" s="1026"/>
      <c r="NSA12" s="1025"/>
      <c r="NSB12" s="1026"/>
      <c r="NSC12" s="1025"/>
      <c r="NSD12" s="1026"/>
      <c r="NSE12" s="1025"/>
      <c r="NSF12" s="1026"/>
      <c r="NSG12" s="1025"/>
      <c r="NSH12" s="1026"/>
      <c r="NSI12" s="1025"/>
      <c r="NSJ12" s="1026"/>
      <c r="NSK12" s="1025"/>
      <c r="NSL12" s="1026"/>
      <c r="NSM12" s="1025"/>
      <c r="NSN12" s="1026"/>
      <c r="NSO12" s="1025"/>
      <c r="NSP12" s="1026"/>
      <c r="NSQ12" s="1025"/>
      <c r="NSR12" s="1026"/>
      <c r="NSS12" s="1025"/>
      <c r="NST12" s="1026"/>
      <c r="NSU12" s="1025"/>
      <c r="NSV12" s="1026"/>
      <c r="NSW12" s="1025"/>
      <c r="NSX12" s="1026"/>
      <c r="NSY12" s="1025"/>
      <c r="NSZ12" s="1026"/>
      <c r="NTA12" s="1025"/>
      <c r="NTB12" s="1026"/>
      <c r="NTC12" s="1025"/>
      <c r="NTD12" s="1026"/>
      <c r="NTE12" s="1025"/>
      <c r="NTF12" s="1026"/>
      <c r="NTG12" s="1025"/>
      <c r="NTH12" s="1026"/>
      <c r="NTI12" s="1025"/>
      <c r="NTJ12" s="1026"/>
      <c r="NTK12" s="1025"/>
      <c r="NTL12" s="1026"/>
      <c r="NTM12" s="1025"/>
      <c r="NTN12" s="1026"/>
      <c r="NTO12" s="1025"/>
      <c r="NTP12" s="1026"/>
      <c r="NTQ12" s="1025"/>
      <c r="NTR12" s="1026"/>
      <c r="NTS12" s="1025"/>
      <c r="NTT12" s="1026"/>
      <c r="NTU12" s="1025"/>
      <c r="NTV12" s="1026"/>
      <c r="NTW12" s="1025"/>
      <c r="NTX12" s="1026"/>
      <c r="NTY12" s="1025"/>
      <c r="NTZ12" s="1026"/>
      <c r="NUA12" s="1025"/>
      <c r="NUB12" s="1026"/>
      <c r="NUC12" s="1025"/>
      <c r="NUD12" s="1026"/>
      <c r="NUE12" s="1025"/>
      <c r="NUF12" s="1026"/>
      <c r="NUG12" s="1025"/>
      <c r="NUH12" s="1026"/>
      <c r="NUI12" s="1025"/>
      <c r="NUJ12" s="1026"/>
      <c r="NUK12" s="1025"/>
      <c r="NUL12" s="1026"/>
      <c r="NUM12" s="1025"/>
      <c r="NUN12" s="1026"/>
      <c r="NUO12" s="1025"/>
      <c r="NUP12" s="1026"/>
      <c r="NUQ12" s="1025"/>
      <c r="NUR12" s="1026"/>
      <c r="NUS12" s="1025"/>
      <c r="NUT12" s="1026"/>
      <c r="NUU12" s="1025"/>
      <c r="NUV12" s="1026"/>
      <c r="NUW12" s="1025"/>
      <c r="NUX12" s="1026"/>
      <c r="NUY12" s="1025"/>
      <c r="NUZ12" s="1026"/>
      <c r="NVA12" s="1025"/>
      <c r="NVB12" s="1026"/>
      <c r="NVC12" s="1025"/>
      <c r="NVD12" s="1026"/>
      <c r="NVE12" s="1025"/>
      <c r="NVF12" s="1026"/>
      <c r="NVG12" s="1025"/>
      <c r="NVH12" s="1026"/>
      <c r="NVI12" s="1025"/>
      <c r="NVJ12" s="1026"/>
      <c r="NVK12" s="1025"/>
      <c r="NVL12" s="1026"/>
      <c r="NVM12" s="1025"/>
      <c r="NVN12" s="1026"/>
      <c r="NVO12" s="1025"/>
      <c r="NVP12" s="1026"/>
      <c r="NVQ12" s="1025"/>
      <c r="NVR12" s="1026"/>
      <c r="NVS12" s="1025"/>
      <c r="NVT12" s="1026"/>
      <c r="NVU12" s="1025"/>
      <c r="NVV12" s="1026"/>
      <c r="NVW12" s="1025"/>
      <c r="NVX12" s="1026"/>
      <c r="NVY12" s="1025"/>
      <c r="NVZ12" s="1026"/>
      <c r="NWA12" s="1025"/>
      <c r="NWB12" s="1026"/>
      <c r="NWC12" s="1025"/>
      <c r="NWD12" s="1026"/>
      <c r="NWE12" s="1025"/>
      <c r="NWF12" s="1026"/>
      <c r="NWG12" s="1025"/>
      <c r="NWH12" s="1026"/>
      <c r="NWI12" s="1025"/>
      <c r="NWJ12" s="1026"/>
      <c r="NWK12" s="1025"/>
      <c r="NWL12" s="1026"/>
      <c r="NWM12" s="1025"/>
      <c r="NWN12" s="1026"/>
      <c r="NWO12" s="1025"/>
      <c r="NWP12" s="1026"/>
      <c r="NWQ12" s="1025"/>
      <c r="NWR12" s="1026"/>
      <c r="NWS12" s="1025"/>
      <c r="NWT12" s="1026"/>
      <c r="NWU12" s="1025"/>
      <c r="NWV12" s="1026"/>
      <c r="NWW12" s="1025"/>
      <c r="NWX12" s="1026"/>
      <c r="NWY12" s="1025"/>
      <c r="NWZ12" s="1026"/>
      <c r="NXA12" s="1025"/>
      <c r="NXB12" s="1026"/>
      <c r="NXC12" s="1025"/>
      <c r="NXD12" s="1026"/>
      <c r="NXE12" s="1025"/>
      <c r="NXF12" s="1026"/>
      <c r="NXG12" s="1025"/>
      <c r="NXH12" s="1026"/>
      <c r="NXI12" s="1025"/>
      <c r="NXJ12" s="1026"/>
      <c r="NXK12" s="1025"/>
      <c r="NXL12" s="1026"/>
      <c r="NXM12" s="1025"/>
      <c r="NXN12" s="1026"/>
      <c r="NXO12" s="1025"/>
      <c r="NXP12" s="1026"/>
      <c r="NXQ12" s="1025"/>
      <c r="NXR12" s="1026"/>
      <c r="NXS12" s="1025"/>
      <c r="NXT12" s="1026"/>
      <c r="NXU12" s="1025"/>
      <c r="NXV12" s="1026"/>
      <c r="NXW12" s="1025"/>
      <c r="NXX12" s="1026"/>
      <c r="NXY12" s="1025"/>
      <c r="NXZ12" s="1026"/>
      <c r="NYA12" s="1025"/>
      <c r="NYB12" s="1026"/>
      <c r="NYC12" s="1025"/>
      <c r="NYD12" s="1026"/>
      <c r="NYE12" s="1025"/>
      <c r="NYF12" s="1026"/>
      <c r="NYG12" s="1025"/>
      <c r="NYH12" s="1026"/>
      <c r="NYI12" s="1025"/>
      <c r="NYJ12" s="1026"/>
      <c r="NYK12" s="1025"/>
      <c r="NYL12" s="1026"/>
      <c r="NYM12" s="1025"/>
      <c r="NYN12" s="1026"/>
      <c r="NYO12" s="1025"/>
      <c r="NYP12" s="1026"/>
      <c r="NYQ12" s="1025"/>
      <c r="NYR12" s="1026"/>
      <c r="NYS12" s="1025"/>
      <c r="NYT12" s="1026"/>
      <c r="NYU12" s="1025"/>
      <c r="NYV12" s="1026"/>
      <c r="NYW12" s="1025"/>
      <c r="NYX12" s="1026"/>
      <c r="NYY12" s="1025"/>
      <c r="NYZ12" s="1026"/>
      <c r="NZA12" s="1025"/>
      <c r="NZB12" s="1026"/>
      <c r="NZC12" s="1025"/>
      <c r="NZD12" s="1026"/>
      <c r="NZE12" s="1025"/>
      <c r="NZF12" s="1026"/>
      <c r="NZG12" s="1025"/>
      <c r="NZH12" s="1026"/>
      <c r="NZI12" s="1025"/>
      <c r="NZJ12" s="1026"/>
      <c r="NZK12" s="1025"/>
      <c r="NZL12" s="1026"/>
      <c r="NZM12" s="1025"/>
      <c r="NZN12" s="1026"/>
      <c r="NZO12" s="1025"/>
      <c r="NZP12" s="1026"/>
      <c r="NZQ12" s="1025"/>
      <c r="NZR12" s="1026"/>
      <c r="NZS12" s="1025"/>
      <c r="NZT12" s="1026"/>
      <c r="NZU12" s="1025"/>
      <c r="NZV12" s="1026"/>
      <c r="NZW12" s="1025"/>
      <c r="NZX12" s="1026"/>
      <c r="NZY12" s="1025"/>
      <c r="NZZ12" s="1026"/>
      <c r="OAA12" s="1025"/>
      <c r="OAB12" s="1026"/>
      <c r="OAC12" s="1025"/>
      <c r="OAD12" s="1026"/>
      <c r="OAE12" s="1025"/>
      <c r="OAF12" s="1026"/>
      <c r="OAG12" s="1025"/>
      <c r="OAH12" s="1026"/>
      <c r="OAI12" s="1025"/>
      <c r="OAJ12" s="1026"/>
      <c r="OAK12" s="1025"/>
      <c r="OAL12" s="1026"/>
      <c r="OAM12" s="1025"/>
      <c r="OAN12" s="1026"/>
      <c r="OAO12" s="1025"/>
      <c r="OAP12" s="1026"/>
      <c r="OAQ12" s="1025"/>
      <c r="OAR12" s="1026"/>
      <c r="OAS12" s="1025"/>
      <c r="OAT12" s="1026"/>
      <c r="OAU12" s="1025"/>
      <c r="OAV12" s="1026"/>
      <c r="OAW12" s="1025"/>
      <c r="OAX12" s="1026"/>
      <c r="OAY12" s="1025"/>
      <c r="OAZ12" s="1026"/>
      <c r="OBA12" s="1025"/>
      <c r="OBB12" s="1026"/>
      <c r="OBC12" s="1025"/>
      <c r="OBD12" s="1026"/>
      <c r="OBE12" s="1025"/>
      <c r="OBF12" s="1026"/>
      <c r="OBG12" s="1025"/>
      <c r="OBH12" s="1026"/>
      <c r="OBI12" s="1025"/>
      <c r="OBJ12" s="1026"/>
      <c r="OBK12" s="1025"/>
      <c r="OBL12" s="1026"/>
      <c r="OBM12" s="1025"/>
      <c r="OBN12" s="1026"/>
      <c r="OBO12" s="1025"/>
      <c r="OBP12" s="1026"/>
      <c r="OBQ12" s="1025"/>
      <c r="OBR12" s="1026"/>
      <c r="OBS12" s="1025"/>
      <c r="OBT12" s="1026"/>
      <c r="OBU12" s="1025"/>
      <c r="OBV12" s="1026"/>
      <c r="OBW12" s="1025"/>
      <c r="OBX12" s="1026"/>
      <c r="OBY12" s="1025"/>
      <c r="OBZ12" s="1026"/>
      <c r="OCA12" s="1025"/>
      <c r="OCB12" s="1026"/>
      <c r="OCC12" s="1025"/>
      <c r="OCD12" s="1026"/>
      <c r="OCE12" s="1025"/>
      <c r="OCF12" s="1026"/>
      <c r="OCG12" s="1025"/>
      <c r="OCH12" s="1026"/>
      <c r="OCI12" s="1025"/>
      <c r="OCJ12" s="1026"/>
      <c r="OCK12" s="1025"/>
      <c r="OCL12" s="1026"/>
      <c r="OCM12" s="1025"/>
      <c r="OCN12" s="1026"/>
      <c r="OCO12" s="1025"/>
      <c r="OCP12" s="1026"/>
      <c r="OCQ12" s="1025"/>
      <c r="OCR12" s="1026"/>
      <c r="OCS12" s="1025"/>
      <c r="OCT12" s="1026"/>
      <c r="OCU12" s="1025"/>
      <c r="OCV12" s="1026"/>
      <c r="OCW12" s="1025"/>
      <c r="OCX12" s="1026"/>
      <c r="OCY12" s="1025"/>
      <c r="OCZ12" s="1026"/>
      <c r="ODA12" s="1025"/>
      <c r="ODB12" s="1026"/>
      <c r="ODC12" s="1025"/>
      <c r="ODD12" s="1026"/>
      <c r="ODE12" s="1025"/>
      <c r="ODF12" s="1026"/>
      <c r="ODG12" s="1025"/>
      <c r="ODH12" s="1026"/>
      <c r="ODI12" s="1025"/>
      <c r="ODJ12" s="1026"/>
      <c r="ODK12" s="1025"/>
      <c r="ODL12" s="1026"/>
      <c r="ODM12" s="1025"/>
      <c r="ODN12" s="1026"/>
      <c r="ODO12" s="1025"/>
      <c r="ODP12" s="1026"/>
      <c r="ODQ12" s="1025"/>
      <c r="ODR12" s="1026"/>
      <c r="ODS12" s="1025"/>
      <c r="ODT12" s="1026"/>
      <c r="ODU12" s="1025"/>
      <c r="ODV12" s="1026"/>
      <c r="ODW12" s="1025"/>
      <c r="ODX12" s="1026"/>
      <c r="ODY12" s="1025"/>
      <c r="ODZ12" s="1026"/>
      <c r="OEA12" s="1025"/>
      <c r="OEB12" s="1026"/>
      <c r="OEC12" s="1025"/>
      <c r="OED12" s="1026"/>
      <c r="OEE12" s="1025"/>
      <c r="OEF12" s="1026"/>
      <c r="OEG12" s="1025"/>
      <c r="OEH12" s="1026"/>
      <c r="OEI12" s="1025"/>
      <c r="OEJ12" s="1026"/>
      <c r="OEK12" s="1025"/>
      <c r="OEL12" s="1026"/>
      <c r="OEM12" s="1025"/>
      <c r="OEN12" s="1026"/>
      <c r="OEO12" s="1025"/>
      <c r="OEP12" s="1026"/>
      <c r="OEQ12" s="1025"/>
      <c r="OER12" s="1026"/>
      <c r="OES12" s="1025"/>
      <c r="OET12" s="1026"/>
      <c r="OEU12" s="1025"/>
      <c r="OEV12" s="1026"/>
      <c r="OEW12" s="1025"/>
      <c r="OEX12" s="1026"/>
      <c r="OEY12" s="1025"/>
      <c r="OEZ12" s="1026"/>
      <c r="OFA12" s="1025"/>
      <c r="OFB12" s="1026"/>
      <c r="OFC12" s="1025"/>
      <c r="OFD12" s="1026"/>
      <c r="OFE12" s="1025"/>
      <c r="OFF12" s="1026"/>
      <c r="OFG12" s="1025"/>
      <c r="OFH12" s="1026"/>
      <c r="OFI12" s="1025"/>
      <c r="OFJ12" s="1026"/>
      <c r="OFK12" s="1025"/>
      <c r="OFL12" s="1026"/>
      <c r="OFM12" s="1025"/>
      <c r="OFN12" s="1026"/>
      <c r="OFO12" s="1025"/>
      <c r="OFP12" s="1026"/>
      <c r="OFQ12" s="1025"/>
      <c r="OFR12" s="1026"/>
      <c r="OFS12" s="1025"/>
      <c r="OFT12" s="1026"/>
      <c r="OFU12" s="1025"/>
      <c r="OFV12" s="1026"/>
      <c r="OFW12" s="1025"/>
      <c r="OFX12" s="1026"/>
      <c r="OFY12" s="1025"/>
      <c r="OFZ12" s="1026"/>
      <c r="OGA12" s="1025"/>
      <c r="OGB12" s="1026"/>
      <c r="OGC12" s="1025"/>
      <c r="OGD12" s="1026"/>
      <c r="OGE12" s="1025"/>
      <c r="OGF12" s="1026"/>
      <c r="OGG12" s="1025"/>
      <c r="OGH12" s="1026"/>
      <c r="OGI12" s="1025"/>
      <c r="OGJ12" s="1026"/>
      <c r="OGK12" s="1025"/>
      <c r="OGL12" s="1026"/>
      <c r="OGM12" s="1025"/>
      <c r="OGN12" s="1026"/>
      <c r="OGO12" s="1025"/>
      <c r="OGP12" s="1026"/>
      <c r="OGQ12" s="1025"/>
      <c r="OGR12" s="1026"/>
      <c r="OGS12" s="1025"/>
      <c r="OGT12" s="1026"/>
      <c r="OGU12" s="1025"/>
      <c r="OGV12" s="1026"/>
      <c r="OGW12" s="1025"/>
      <c r="OGX12" s="1026"/>
      <c r="OGY12" s="1025"/>
      <c r="OGZ12" s="1026"/>
      <c r="OHA12" s="1025"/>
      <c r="OHB12" s="1026"/>
      <c r="OHC12" s="1025"/>
      <c r="OHD12" s="1026"/>
      <c r="OHE12" s="1025"/>
      <c r="OHF12" s="1026"/>
      <c r="OHG12" s="1025"/>
      <c r="OHH12" s="1026"/>
      <c r="OHI12" s="1025"/>
      <c r="OHJ12" s="1026"/>
      <c r="OHK12" s="1025"/>
      <c r="OHL12" s="1026"/>
      <c r="OHM12" s="1025"/>
      <c r="OHN12" s="1026"/>
      <c r="OHO12" s="1025"/>
      <c r="OHP12" s="1026"/>
      <c r="OHQ12" s="1025"/>
      <c r="OHR12" s="1026"/>
      <c r="OHS12" s="1025"/>
      <c r="OHT12" s="1026"/>
      <c r="OHU12" s="1025"/>
      <c r="OHV12" s="1026"/>
      <c r="OHW12" s="1025"/>
      <c r="OHX12" s="1026"/>
      <c r="OHY12" s="1025"/>
      <c r="OHZ12" s="1026"/>
      <c r="OIA12" s="1025"/>
      <c r="OIB12" s="1026"/>
      <c r="OIC12" s="1025"/>
      <c r="OID12" s="1026"/>
      <c r="OIE12" s="1025"/>
      <c r="OIF12" s="1026"/>
      <c r="OIG12" s="1025"/>
      <c r="OIH12" s="1026"/>
      <c r="OII12" s="1025"/>
      <c r="OIJ12" s="1026"/>
      <c r="OIK12" s="1025"/>
      <c r="OIL12" s="1026"/>
      <c r="OIM12" s="1025"/>
      <c r="OIN12" s="1026"/>
      <c r="OIO12" s="1025"/>
      <c r="OIP12" s="1026"/>
      <c r="OIQ12" s="1025"/>
      <c r="OIR12" s="1026"/>
      <c r="OIS12" s="1025"/>
      <c r="OIT12" s="1026"/>
      <c r="OIU12" s="1025"/>
      <c r="OIV12" s="1026"/>
      <c r="OIW12" s="1025"/>
      <c r="OIX12" s="1026"/>
      <c r="OIY12" s="1025"/>
      <c r="OIZ12" s="1026"/>
      <c r="OJA12" s="1025"/>
      <c r="OJB12" s="1026"/>
      <c r="OJC12" s="1025"/>
      <c r="OJD12" s="1026"/>
      <c r="OJE12" s="1025"/>
      <c r="OJF12" s="1026"/>
      <c r="OJG12" s="1025"/>
      <c r="OJH12" s="1026"/>
      <c r="OJI12" s="1025"/>
      <c r="OJJ12" s="1026"/>
      <c r="OJK12" s="1025"/>
      <c r="OJL12" s="1026"/>
      <c r="OJM12" s="1025"/>
      <c r="OJN12" s="1026"/>
      <c r="OJO12" s="1025"/>
      <c r="OJP12" s="1026"/>
      <c r="OJQ12" s="1025"/>
      <c r="OJR12" s="1026"/>
      <c r="OJS12" s="1025"/>
      <c r="OJT12" s="1026"/>
      <c r="OJU12" s="1025"/>
      <c r="OJV12" s="1026"/>
      <c r="OJW12" s="1025"/>
      <c r="OJX12" s="1026"/>
      <c r="OJY12" s="1025"/>
      <c r="OJZ12" s="1026"/>
      <c r="OKA12" s="1025"/>
      <c r="OKB12" s="1026"/>
      <c r="OKC12" s="1025"/>
      <c r="OKD12" s="1026"/>
      <c r="OKE12" s="1025"/>
      <c r="OKF12" s="1026"/>
      <c r="OKG12" s="1025"/>
      <c r="OKH12" s="1026"/>
      <c r="OKI12" s="1025"/>
      <c r="OKJ12" s="1026"/>
      <c r="OKK12" s="1025"/>
      <c r="OKL12" s="1026"/>
      <c r="OKM12" s="1025"/>
      <c r="OKN12" s="1026"/>
      <c r="OKO12" s="1025"/>
      <c r="OKP12" s="1026"/>
      <c r="OKQ12" s="1025"/>
      <c r="OKR12" s="1026"/>
      <c r="OKS12" s="1025"/>
      <c r="OKT12" s="1026"/>
      <c r="OKU12" s="1025"/>
      <c r="OKV12" s="1026"/>
      <c r="OKW12" s="1025"/>
      <c r="OKX12" s="1026"/>
      <c r="OKY12" s="1025"/>
      <c r="OKZ12" s="1026"/>
      <c r="OLA12" s="1025"/>
      <c r="OLB12" s="1026"/>
      <c r="OLC12" s="1025"/>
      <c r="OLD12" s="1026"/>
      <c r="OLE12" s="1025"/>
      <c r="OLF12" s="1026"/>
      <c r="OLG12" s="1025"/>
      <c r="OLH12" s="1026"/>
      <c r="OLI12" s="1025"/>
      <c r="OLJ12" s="1026"/>
      <c r="OLK12" s="1025"/>
      <c r="OLL12" s="1026"/>
      <c r="OLM12" s="1025"/>
      <c r="OLN12" s="1026"/>
      <c r="OLO12" s="1025"/>
      <c r="OLP12" s="1026"/>
      <c r="OLQ12" s="1025"/>
      <c r="OLR12" s="1026"/>
      <c r="OLS12" s="1025"/>
      <c r="OLT12" s="1026"/>
      <c r="OLU12" s="1025"/>
      <c r="OLV12" s="1026"/>
      <c r="OLW12" s="1025"/>
      <c r="OLX12" s="1026"/>
      <c r="OLY12" s="1025"/>
      <c r="OLZ12" s="1026"/>
      <c r="OMA12" s="1025"/>
      <c r="OMB12" s="1026"/>
      <c r="OMC12" s="1025"/>
      <c r="OMD12" s="1026"/>
      <c r="OME12" s="1025"/>
      <c r="OMF12" s="1026"/>
      <c r="OMG12" s="1025"/>
      <c r="OMH12" s="1026"/>
      <c r="OMI12" s="1025"/>
      <c r="OMJ12" s="1026"/>
      <c r="OMK12" s="1025"/>
      <c r="OML12" s="1026"/>
      <c r="OMM12" s="1025"/>
      <c r="OMN12" s="1026"/>
      <c r="OMO12" s="1025"/>
      <c r="OMP12" s="1026"/>
      <c r="OMQ12" s="1025"/>
      <c r="OMR12" s="1026"/>
      <c r="OMS12" s="1025"/>
      <c r="OMT12" s="1026"/>
      <c r="OMU12" s="1025"/>
      <c r="OMV12" s="1026"/>
      <c r="OMW12" s="1025"/>
      <c r="OMX12" s="1026"/>
      <c r="OMY12" s="1025"/>
      <c r="OMZ12" s="1026"/>
      <c r="ONA12" s="1025"/>
      <c r="ONB12" s="1026"/>
      <c r="ONC12" s="1025"/>
      <c r="OND12" s="1026"/>
      <c r="ONE12" s="1025"/>
      <c r="ONF12" s="1026"/>
      <c r="ONG12" s="1025"/>
      <c r="ONH12" s="1026"/>
      <c r="ONI12" s="1025"/>
      <c r="ONJ12" s="1026"/>
      <c r="ONK12" s="1025"/>
      <c r="ONL12" s="1026"/>
      <c r="ONM12" s="1025"/>
      <c r="ONN12" s="1026"/>
      <c r="ONO12" s="1025"/>
      <c r="ONP12" s="1026"/>
      <c r="ONQ12" s="1025"/>
      <c r="ONR12" s="1026"/>
      <c r="ONS12" s="1025"/>
      <c r="ONT12" s="1026"/>
      <c r="ONU12" s="1025"/>
      <c r="ONV12" s="1026"/>
      <c r="ONW12" s="1025"/>
      <c r="ONX12" s="1026"/>
      <c r="ONY12" s="1025"/>
      <c r="ONZ12" s="1026"/>
      <c r="OOA12" s="1025"/>
      <c r="OOB12" s="1026"/>
      <c r="OOC12" s="1025"/>
      <c r="OOD12" s="1026"/>
      <c r="OOE12" s="1025"/>
      <c r="OOF12" s="1026"/>
      <c r="OOG12" s="1025"/>
      <c r="OOH12" s="1026"/>
      <c r="OOI12" s="1025"/>
      <c r="OOJ12" s="1026"/>
      <c r="OOK12" s="1025"/>
      <c r="OOL12" s="1026"/>
      <c r="OOM12" s="1025"/>
      <c r="OON12" s="1026"/>
      <c r="OOO12" s="1025"/>
      <c r="OOP12" s="1026"/>
      <c r="OOQ12" s="1025"/>
      <c r="OOR12" s="1026"/>
      <c r="OOS12" s="1025"/>
      <c r="OOT12" s="1026"/>
      <c r="OOU12" s="1025"/>
      <c r="OOV12" s="1026"/>
      <c r="OOW12" s="1025"/>
      <c r="OOX12" s="1026"/>
      <c r="OOY12" s="1025"/>
      <c r="OOZ12" s="1026"/>
      <c r="OPA12" s="1025"/>
      <c r="OPB12" s="1026"/>
      <c r="OPC12" s="1025"/>
      <c r="OPD12" s="1026"/>
      <c r="OPE12" s="1025"/>
      <c r="OPF12" s="1026"/>
      <c r="OPG12" s="1025"/>
      <c r="OPH12" s="1026"/>
      <c r="OPI12" s="1025"/>
      <c r="OPJ12" s="1026"/>
      <c r="OPK12" s="1025"/>
      <c r="OPL12" s="1026"/>
      <c r="OPM12" s="1025"/>
      <c r="OPN12" s="1026"/>
      <c r="OPO12" s="1025"/>
      <c r="OPP12" s="1026"/>
      <c r="OPQ12" s="1025"/>
      <c r="OPR12" s="1026"/>
      <c r="OPS12" s="1025"/>
      <c r="OPT12" s="1026"/>
      <c r="OPU12" s="1025"/>
      <c r="OPV12" s="1026"/>
      <c r="OPW12" s="1025"/>
      <c r="OPX12" s="1026"/>
      <c r="OPY12" s="1025"/>
      <c r="OPZ12" s="1026"/>
      <c r="OQA12" s="1025"/>
      <c r="OQB12" s="1026"/>
      <c r="OQC12" s="1025"/>
      <c r="OQD12" s="1026"/>
      <c r="OQE12" s="1025"/>
      <c r="OQF12" s="1026"/>
      <c r="OQG12" s="1025"/>
      <c r="OQH12" s="1026"/>
      <c r="OQI12" s="1025"/>
      <c r="OQJ12" s="1026"/>
      <c r="OQK12" s="1025"/>
      <c r="OQL12" s="1026"/>
      <c r="OQM12" s="1025"/>
      <c r="OQN12" s="1026"/>
      <c r="OQO12" s="1025"/>
      <c r="OQP12" s="1026"/>
      <c r="OQQ12" s="1025"/>
      <c r="OQR12" s="1026"/>
      <c r="OQS12" s="1025"/>
      <c r="OQT12" s="1026"/>
      <c r="OQU12" s="1025"/>
      <c r="OQV12" s="1026"/>
      <c r="OQW12" s="1025"/>
      <c r="OQX12" s="1026"/>
      <c r="OQY12" s="1025"/>
      <c r="OQZ12" s="1026"/>
      <c r="ORA12" s="1025"/>
      <c r="ORB12" s="1026"/>
      <c r="ORC12" s="1025"/>
      <c r="ORD12" s="1026"/>
      <c r="ORE12" s="1025"/>
      <c r="ORF12" s="1026"/>
      <c r="ORG12" s="1025"/>
      <c r="ORH12" s="1026"/>
      <c r="ORI12" s="1025"/>
      <c r="ORJ12" s="1026"/>
      <c r="ORK12" s="1025"/>
      <c r="ORL12" s="1026"/>
      <c r="ORM12" s="1025"/>
      <c r="ORN12" s="1026"/>
      <c r="ORO12" s="1025"/>
      <c r="ORP12" s="1026"/>
      <c r="ORQ12" s="1025"/>
      <c r="ORR12" s="1026"/>
      <c r="ORS12" s="1025"/>
      <c r="ORT12" s="1026"/>
      <c r="ORU12" s="1025"/>
      <c r="ORV12" s="1026"/>
      <c r="ORW12" s="1025"/>
      <c r="ORX12" s="1026"/>
      <c r="ORY12" s="1025"/>
      <c r="ORZ12" s="1026"/>
      <c r="OSA12" s="1025"/>
      <c r="OSB12" s="1026"/>
      <c r="OSC12" s="1025"/>
      <c r="OSD12" s="1026"/>
      <c r="OSE12" s="1025"/>
      <c r="OSF12" s="1026"/>
      <c r="OSG12" s="1025"/>
      <c r="OSH12" s="1026"/>
      <c r="OSI12" s="1025"/>
      <c r="OSJ12" s="1026"/>
      <c r="OSK12" s="1025"/>
      <c r="OSL12" s="1026"/>
      <c r="OSM12" s="1025"/>
      <c r="OSN12" s="1026"/>
      <c r="OSO12" s="1025"/>
      <c r="OSP12" s="1026"/>
      <c r="OSQ12" s="1025"/>
      <c r="OSR12" s="1026"/>
      <c r="OSS12" s="1025"/>
      <c r="OST12" s="1026"/>
      <c r="OSU12" s="1025"/>
      <c r="OSV12" s="1026"/>
      <c r="OSW12" s="1025"/>
      <c r="OSX12" s="1026"/>
      <c r="OSY12" s="1025"/>
      <c r="OSZ12" s="1026"/>
      <c r="OTA12" s="1025"/>
      <c r="OTB12" s="1026"/>
      <c r="OTC12" s="1025"/>
      <c r="OTD12" s="1026"/>
      <c r="OTE12" s="1025"/>
      <c r="OTF12" s="1026"/>
      <c r="OTG12" s="1025"/>
      <c r="OTH12" s="1026"/>
      <c r="OTI12" s="1025"/>
      <c r="OTJ12" s="1026"/>
      <c r="OTK12" s="1025"/>
      <c r="OTL12" s="1026"/>
      <c r="OTM12" s="1025"/>
      <c r="OTN12" s="1026"/>
      <c r="OTO12" s="1025"/>
      <c r="OTP12" s="1026"/>
      <c r="OTQ12" s="1025"/>
      <c r="OTR12" s="1026"/>
      <c r="OTS12" s="1025"/>
      <c r="OTT12" s="1026"/>
      <c r="OTU12" s="1025"/>
      <c r="OTV12" s="1026"/>
      <c r="OTW12" s="1025"/>
      <c r="OTX12" s="1026"/>
      <c r="OTY12" s="1025"/>
      <c r="OTZ12" s="1026"/>
      <c r="OUA12" s="1025"/>
      <c r="OUB12" s="1026"/>
      <c r="OUC12" s="1025"/>
      <c r="OUD12" s="1026"/>
      <c r="OUE12" s="1025"/>
      <c r="OUF12" s="1026"/>
      <c r="OUG12" s="1025"/>
      <c r="OUH12" s="1026"/>
      <c r="OUI12" s="1025"/>
      <c r="OUJ12" s="1026"/>
      <c r="OUK12" s="1025"/>
      <c r="OUL12" s="1026"/>
      <c r="OUM12" s="1025"/>
      <c r="OUN12" s="1026"/>
      <c r="OUO12" s="1025"/>
      <c r="OUP12" s="1026"/>
      <c r="OUQ12" s="1025"/>
      <c r="OUR12" s="1026"/>
      <c r="OUS12" s="1025"/>
      <c r="OUT12" s="1026"/>
      <c r="OUU12" s="1025"/>
      <c r="OUV12" s="1026"/>
      <c r="OUW12" s="1025"/>
      <c r="OUX12" s="1026"/>
      <c r="OUY12" s="1025"/>
      <c r="OUZ12" s="1026"/>
      <c r="OVA12" s="1025"/>
      <c r="OVB12" s="1026"/>
      <c r="OVC12" s="1025"/>
      <c r="OVD12" s="1026"/>
      <c r="OVE12" s="1025"/>
      <c r="OVF12" s="1026"/>
      <c r="OVG12" s="1025"/>
      <c r="OVH12" s="1026"/>
      <c r="OVI12" s="1025"/>
      <c r="OVJ12" s="1026"/>
      <c r="OVK12" s="1025"/>
      <c r="OVL12" s="1026"/>
      <c r="OVM12" s="1025"/>
      <c r="OVN12" s="1026"/>
      <c r="OVO12" s="1025"/>
      <c r="OVP12" s="1026"/>
      <c r="OVQ12" s="1025"/>
      <c r="OVR12" s="1026"/>
      <c r="OVS12" s="1025"/>
      <c r="OVT12" s="1026"/>
      <c r="OVU12" s="1025"/>
      <c r="OVV12" s="1026"/>
      <c r="OVW12" s="1025"/>
      <c r="OVX12" s="1026"/>
      <c r="OVY12" s="1025"/>
      <c r="OVZ12" s="1026"/>
      <c r="OWA12" s="1025"/>
      <c r="OWB12" s="1026"/>
      <c r="OWC12" s="1025"/>
      <c r="OWD12" s="1026"/>
      <c r="OWE12" s="1025"/>
      <c r="OWF12" s="1026"/>
      <c r="OWG12" s="1025"/>
      <c r="OWH12" s="1026"/>
      <c r="OWI12" s="1025"/>
      <c r="OWJ12" s="1026"/>
      <c r="OWK12" s="1025"/>
      <c r="OWL12" s="1026"/>
      <c r="OWM12" s="1025"/>
      <c r="OWN12" s="1026"/>
      <c r="OWO12" s="1025"/>
      <c r="OWP12" s="1026"/>
      <c r="OWQ12" s="1025"/>
      <c r="OWR12" s="1026"/>
      <c r="OWS12" s="1025"/>
      <c r="OWT12" s="1026"/>
      <c r="OWU12" s="1025"/>
      <c r="OWV12" s="1026"/>
      <c r="OWW12" s="1025"/>
      <c r="OWX12" s="1026"/>
      <c r="OWY12" s="1025"/>
      <c r="OWZ12" s="1026"/>
      <c r="OXA12" s="1025"/>
      <c r="OXB12" s="1026"/>
      <c r="OXC12" s="1025"/>
      <c r="OXD12" s="1026"/>
      <c r="OXE12" s="1025"/>
      <c r="OXF12" s="1026"/>
      <c r="OXG12" s="1025"/>
      <c r="OXH12" s="1026"/>
      <c r="OXI12" s="1025"/>
      <c r="OXJ12" s="1026"/>
      <c r="OXK12" s="1025"/>
      <c r="OXL12" s="1026"/>
      <c r="OXM12" s="1025"/>
      <c r="OXN12" s="1026"/>
      <c r="OXO12" s="1025"/>
      <c r="OXP12" s="1026"/>
      <c r="OXQ12" s="1025"/>
      <c r="OXR12" s="1026"/>
      <c r="OXS12" s="1025"/>
      <c r="OXT12" s="1026"/>
      <c r="OXU12" s="1025"/>
      <c r="OXV12" s="1026"/>
      <c r="OXW12" s="1025"/>
      <c r="OXX12" s="1026"/>
      <c r="OXY12" s="1025"/>
      <c r="OXZ12" s="1026"/>
      <c r="OYA12" s="1025"/>
      <c r="OYB12" s="1026"/>
      <c r="OYC12" s="1025"/>
      <c r="OYD12" s="1026"/>
      <c r="OYE12" s="1025"/>
      <c r="OYF12" s="1026"/>
      <c r="OYG12" s="1025"/>
      <c r="OYH12" s="1026"/>
      <c r="OYI12" s="1025"/>
      <c r="OYJ12" s="1026"/>
      <c r="OYK12" s="1025"/>
      <c r="OYL12" s="1026"/>
      <c r="OYM12" s="1025"/>
      <c r="OYN12" s="1026"/>
      <c r="OYO12" s="1025"/>
      <c r="OYP12" s="1026"/>
      <c r="OYQ12" s="1025"/>
      <c r="OYR12" s="1026"/>
      <c r="OYS12" s="1025"/>
      <c r="OYT12" s="1026"/>
      <c r="OYU12" s="1025"/>
      <c r="OYV12" s="1026"/>
      <c r="OYW12" s="1025"/>
      <c r="OYX12" s="1026"/>
      <c r="OYY12" s="1025"/>
      <c r="OYZ12" s="1026"/>
      <c r="OZA12" s="1025"/>
      <c r="OZB12" s="1026"/>
      <c r="OZC12" s="1025"/>
      <c r="OZD12" s="1026"/>
      <c r="OZE12" s="1025"/>
      <c r="OZF12" s="1026"/>
      <c r="OZG12" s="1025"/>
      <c r="OZH12" s="1026"/>
      <c r="OZI12" s="1025"/>
      <c r="OZJ12" s="1026"/>
      <c r="OZK12" s="1025"/>
      <c r="OZL12" s="1026"/>
      <c r="OZM12" s="1025"/>
      <c r="OZN12" s="1026"/>
      <c r="OZO12" s="1025"/>
      <c r="OZP12" s="1026"/>
      <c r="OZQ12" s="1025"/>
      <c r="OZR12" s="1026"/>
      <c r="OZS12" s="1025"/>
      <c r="OZT12" s="1026"/>
      <c r="OZU12" s="1025"/>
      <c r="OZV12" s="1026"/>
      <c r="OZW12" s="1025"/>
      <c r="OZX12" s="1026"/>
      <c r="OZY12" s="1025"/>
      <c r="OZZ12" s="1026"/>
      <c r="PAA12" s="1025"/>
      <c r="PAB12" s="1026"/>
      <c r="PAC12" s="1025"/>
      <c r="PAD12" s="1026"/>
      <c r="PAE12" s="1025"/>
      <c r="PAF12" s="1026"/>
      <c r="PAG12" s="1025"/>
      <c r="PAH12" s="1026"/>
      <c r="PAI12" s="1025"/>
      <c r="PAJ12" s="1026"/>
      <c r="PAK12" s="1025"/>
      <c r="PAL12" s="1026"/>
      <c r="PAM12" s="1025"/>
      <c r="PAN12" s="1026"/>
      <c r="PAO12" s="1025"/>
      <c r="PAP12" s="1026"/>
      <c r="PAQ12" s="1025"/>
      <c r="PAR12" s="1026"/>
      <c r="PAS12" s="1025"/>
      <c r="PAT12" s="1026"/>
      <c r="PAU12" s="1025"/>
      <c r="PAV12" s="1026"/>
      <c r="PAW12" s="1025"/>
      <c r="PAX12" s="1026"/>
      <c r="PAY12" s="1025"/>
      <c r="PAZ12" s="1026"/>
      <c r="PBA12" s="1025"/>
      <c r="PBB12" s="1026"/>
      <c r="PBC12" s="1025"/>
      <c r="PBD12" s="1026"/>
      <c r="PBE12" s="1025"/>
      <c r="PBF12" s="1026"/>
      <c r="PBG12" s="1025"/>
      <c r="PBH12" s="1026"/>
      <c r="PBI12" s="1025"/>
      <c r="PBJ12" s="1026"/>
      <c r="PBK12" s="1025"/>
      <c r="PBL12" s="1026"/>
      <c r="PBM12" s="1025"/>
      <c r="PBN12" s="1026"/>
      <c r="PBO12" s="1025"/>
      <c r="PBP12" s="1026"/>
      <c r="PBQ12" s="1025"/>
      <c r="PBR12" s="1026"/>
      <c r="PBS12" s="1025"/>
      <c r="PBT12" s="1026"/>
      <c r="PBU12" s="1025"/>
      <c r="PBV12" s="1026"/>
      <c r="PBW12" s="1025"/>
      <c r="PBX12" s="1026"/>
      <c r="PBY12" s="1025"/>
      <c r="PBZ12" s="1026"/>
      <c r="PCA12" s="1025"/>
      <c r="PCB12" s="1026"/>
      <c r="PCC12" s="1025"/>
      <c r="PCD12" s="1026"/>
      <c r="PCE12" s="1025"/>
      <c r="PCF12" s="1026"/>
      <c r="PCG12" s="1025"/>
      <c r="PCH12" s="1026"/>
      <c r="PCI12" s="1025"/>
      <c r="PCJ12" s="1026"/>
      <c r="PCK12" s="1025"/>
      <c r="PCL12" s="1026"/>
      <c r="PCM12" s="1025"/>
      <c r="PCN12" s="1026"/>
      <c r="PCO12" s="1025"/>
      <c r="PCP12" s="1026"/>
      <c r="PCQ12" s="1025"/>
      <c r="PCR12" s="1026"/>
      <c r="PCS12" s="1025"/>
      <c r="PCT12" s="1026"/>
      <c r="PCU12" s="1025"/>
      <c r="PCV12" s="1026"/>
      <c r="PCW12" s="1025"/>
      <c r="PCX12" s="1026"/>
      <c r="PCY12" s="1025"/>
      <c r="PCZ12" s="1026"/>
      <c r="PDA12" s="1025"/>
      <c r="PDB12" s="1026"/>
      <c r="PDC12" s="1025"/>
      <c r="PDD12" s="1026"/>
      <c r="PDE12" s="1025"/>
      <c r="PDF12" s="1026"/>
      <c r="PDG12" s="1025"/>
      <c r="PDH12" s="1026"/>
      <c r="PDI12" s="1025"/>
      <c r="PDJ12" s="1026"/>
      <c r="PDK12" s="1025"/>
      <c r="PDL12" s="1026"/>
      <c r="PDM12" s="1025"/>
      <c r="PDN12" s="1026"/>
      <c r="PDO12" s="1025"/>
      <c r="PDP12" s="1026"/>
      <c r="PDQ12" s="1025"/>
      <c r="PDR12" s="1026"/>
      <c r="PDS12" s="1025"/>
      <c r="PDT12" s="1026"/>
      <c r="PDU12" s="1025"/>
      <c r="PDV12" s="1026"/>
      <c r="PDW12" s="1025"/>
      <c r="PDX12" s="1026"/>
      <c r="PDY12" s="1025"/>
      <c r="PDZ12" s="1026"/>
      <c r="PEA12" s="1025"/>
      <c r="PEB12" s="1026"/>
      <c r="PEC12" s="1025"/>
      <c r="PED12" s="1026"/>
      <c r="PEE12" s="1025"/>
      <c r="PEF12" s="1026"/>
      <c r="PEG12" s="1025"/>
      <c r="PEH12" s="1026"/>
      <c r="PEI12" s="1025"/>
      <c r="PEJ12" s="1026"/>
      <c r="PEK12" s="1025"/>
      <c r="PEL12" s="1026"/>
      <c r="PEM12" s="1025"/>
      <c r="PEN12" s="1026"/>
      <c r="PEO12" s="1025"/>
      <c r="PEP12" s="1026"/>
      <c r="PEQ12" s="1025"/>
      <c r="PER12" s="1026"/>
      <c r="PES12" s="1025"/>
      <c r="PET12" s="1026"/>
      <c r="PEU12" s="1025"/>
      <c r="PEV12" s="1026"/>
      <c r="PEW12" s="1025"/>
      <c r="PEX12" s="1026"/>
      <c r="PEY12" s="1025"/>
      <c r="PEZ12" s="1026"/>
      <c r="PFA12" s="1025"/>
      <c r="PFB12" s="1026"/>
      <c r="PFC12" s="1025"/>
      <c r="PFD12" s="1026"/>
      <c r="PFE12" s="1025"/>
      <c r="PFF12" s="1026"/>
      <c r="PFG12" s="1025"/>
      <c r="PFH12" s="1026"/>
      <c r="PFI12" s="1025"/>
      <c r="PFJ12" s="1026"/>
      <c r="PFK12" s="1025"/>
      <c r="PFL12" s="1026"/>
      <c r="PFM12" s="1025"/>
      <c r="PFN12" s="1026"/>
      <c r="PFO12" s="1025"/>
      <c r="PFP12" s="1026"/>
      <c r="PFQ12" s="1025"/>
      <c r="PFR12" s="1026"/>
      <c r="PFS12" s="1025"/>
      <c r="PFT12" s="1026"/>
      <c r="PFU12" s="1025"/>
      <c r="PFV12" s="1026"/>
      <c r="PFW12" s="1025"/>
      <c r="PFX12" s="1026"/>
      <c r="PFY12" s="1025"/>
      <c r="PFZ12" s="1026"/>
      <c r="PGA12" s="1025"/>
      <c r="PGB12" s="1026"/>
      <c r="PGC12" s="1025"/>
      <c r="PGD12" s="1026"/>
      <c r="PGE12" s="1025"/>
      <c r="PGF12" s="1026"/>
      <c r="PGG12" s="1025"/>
      <c r="PGH12" s="1026"/>
      <c r="PGI12" s="1025"/>
      <c r="PGJ12" s="1026"/>
      <c r="PGK12" s="1025"/>
      <c r="PGL12" s="1026"/>
      <c r="PGM12" s="1025"/>
      <c r="PGN12" s="1026"/>
      <c r="PGO12" s="1025"/>
      <c r="PGP12" s="1026"/>
      <c r="PGQ12" s="1025"/>
      <c r="PGR12" s="1026"/>
      <c r="PGS12" s="1025"/>
      <c r="PGT12" s="1026"/>
      <c r="PGU12" s="1025"/>
      <c r="PGV12" s="1026"/>
      <c r="PGW12" s="1025"/>
      <c r="PGX12" s="1026"/>
      <c r="PGY12" s="1025"/>
      <c r="PGZ12" s="1026"/>
      <c r="PHA12" s="1025"/>
      <c r="PHB12" s="1026"/>
      <c r="PHC12" s="1025"/>
      <c r="PHD12" s="1026"/>
      <c r="PHE12" s="1025"/>
      <c r="PHF12" s="1026"/>
      <c r="PHG12" s="1025"/>
      <c r="PHH12" s="1026"/>
      <c r="PHI12" s="1025"/>
      <c r="PHJ12" s="1026"/>
      <c r="PHK12" s="1025"/>
      <c r="PHL12" s="1026"/>
      <c r="PHM12" s="1025"/>
      <c r="PHN12" s="1026"/>
      <c r="PHO12" s="1025"/>
      <c r="PHP12" s="1026"/>
      <c r="PHQ12" s="1025"/>
      <c r="PHR12" s="1026"/>
      <c r="PHS12" s="1025"/>
      <c r="PHT12" s="1026"/>
      <c r="PHU12" s="1025"/>
      <c r="PHV12" s="1026"/>
      <c r="PHW12" s="1025"/>
      <c r="PHX12" s="1026"/>
      <c r="PHY12" s="1025"/>
      <c r="PHZ12" s="1026"/>
      <c r="PIA12" s="1025"/>
      <c r="PIB12" s="1026"/>
      <c r="PIC12" s="1025"/>
      <c r="PID12" s="1026"/>
      <c r="PIE12" s="1025"/>
      <c r="PIF12" s="1026"/>
      <c r="PIG12" s="1025"/>
      <c r="PIH12" s="1026"/>
      <c r="PII12" s="1025"/>
      <c r="PIJ12" s="1026"/>
      <c r="PIK12" s="1025"/>
      <c r="PIL12" s="1026"/>
      <c r="PIM12" s="1025"/>
      <c r="PIN12" s="1026"/>
      <c r="PIO12" s="1025"/>
      <c r="PIP12" s="1026"/>
      <c r="PIQ12" s="1025"/>
      <c r="PIR12" s="1026"/>
      <c r="PIS12" s="1025"/>
      <c r="PIT12" s="1026"/>
      <c r="PIU12" s="1025"/>
      <c r="PIV12" s="1026"/>
      <c r="PIW12" s="1025"/>
      <c r="PIX12" s="1026"/>
      <c r="PIY12" s="1025"/>
      <c r="PIZ12" s="1026"/>
      <c r="PJA12" s="1025"/>
      <c r="PJB12" s="1026"/>
      <c r="PJC12" s="1025"/>
      <c r="PJD12" s="1026"/>
      <c r="PJE12" s="1025"/>
      <c r="PJF12" s="1026"/>
      <c r="PJG12" s="1025"/>
      <c r="PJH12" s="1026"/>
      <c r="PJI12" s="1025"/>
      <c r="PJJ12" s="1026"/>
      <c r="PJK12" s="1025"/>
      <c r="PJL12" s="1026"/>
      <c r="PJM12" s="1025"/>
      <c r="PJN12" s="1026"/>
      <c r="PJO12" s="1025"/>
      <c r="PJP12" s="1026"/>
      <c r="PJQ12" s="1025"/>
      <c r="PJR12" s="1026"/>
      <c r="PJS12" s="1025"/>
      <c r="PJT12" s="1026"/>
      <c r="PJU12" s="1025"/>
      <c r="PJV12" s="1026"/>
      <c r="PJW12" s="1025"/>
      <c r="PJX12" s="1026"/>
      <c r="PJY12" s="1025"/>
      <c r="PJZ12" s="1026"/>
      <c r="PKA12" s="1025"/>
      <c r="PKB12" s="1026"/>
      <c r="PKC12" s="1025"/>
      <c r="PKD12" s="1026"/>
      <c r="PKE12" s="1025"/>
      <c r="PKF12" s="1026"/>
      <c r="PKG12" s="1025"/>
      <c r="PKH12" s="1026"/>
      <c r="PKI12" s="1025"/>
      <c r="PKJ12" s="1026"/>
      <c r="PKK12" s="1025"/>
      <c r="PKL12" s="1026"/>
      <c r="PKM12" s="1025"/>
      <c r="PKN12" s="1026"/>
      <c r="PKO12" s="1025"/>
      <c r="PKP12" s="1026"/>
      <c r="PKQ12" s="1025"/>
      <c r="PKR12" s="1026"/>
      <c r="PKS12" s="1025"/>
      <c r="PKT12" s="1026"/>
      <c r="PKU12" s="1025"/>
      <c r="PKV12" s="1026"/>
      <c r="PKW12" s="1025"/>
      <c r="PKX12" s="1026"/>
      <c r="PKY12" s="1025"/>
      <c r="PKZ12" s="1026"/>
      <c r="PLA12" s="1025"/>
      <c r="PLB12" s="1026"/>
      <c r="PLC12" s="1025"/>
      <c r="PLD12" s="1026"/>
      <c r="PLE12" s="1025"/>
      <c r="PLF12" s="1026"/>
      <c r="PLG12" s="1025"/>
      <c r="PLH12" s="1026"/>
      <c r="PLI12" s="1025"/>
      <c r="PLJ12" s="1026"/>
      <c r="PLK12" s="1025"/>
      <c r="PLL12" s="1026"/>
      <c r="PLM12" s="1025"/>
      <c r="PLN12" s="1026"/>
      <c r="PLO12" s="1025"/>
      <c r="PLP12" s="1026"/>
      <c r="PLQ12" s="1025"/>
      <c r="PLR12" s="1026"/>
      <c r="PLS12" s="1025"/>
      <c r="PLT12" s="1026"/>
      <c r="PLU12" s="1025"/>
      <c r="PLV12" s="1026"/>
      <c r="PLW12" s="1025"/>
      <c r="PLX12" s="1026"/>
      <c r="PLY12" s="1025"/>
      <c r="PLZ12" s="1026"/>
      <c r="PMA12" s="1025"/>
      <c r="PMB12" s="1026"/>
      <c r="PMC12" s="1025"/>
      <c r="PMD12" s="1026"/>
      <c r="PME12" s="1025"/>
      <c r="PMF12" s="1026"/>
      <c r="PMG12" s="1025"/>
      <c r="PMH12" s="1026"/>
      <c r="PMI12" s="1025"/>
      <c r="PMJ12" s="1026"/>
      <c r="PMK12" s="1025"/>
      <c r="PML12" s="1026"/>
      <c r="PMM12" s="1025"/>
      <c r="PMN12" s="1026"/>
      <c r="PMO12" s="1025"/>
      <c r="PMP12" s="1026"/>
      <c r="PMQ12" s="1025"/>
      <c r="PMR12" s="1026"/>
      <c r="PMS12" s="1025"/>
      <c r="PMT12" s="1026"/>
      <c r="PMU12" s="1025"/>
      <c r="PMV12" s="1026"/>
      <c r="PMW12" s="1025"/>
      <c r="PMX12" s="1026"/>
      <c r="PMY12" s="1025"/>
      <c r="PMZ12" s="1026"/>
      <c r="PNA12" s="1025"/>
      <c r="PNB12" s="1026"/>
      <c r="PNC12" s="1025"/>
      <c r="PND12" s="1026"/>
      <c r="PNE12" s="1025"/>
      <c r="PNF12" s="1026"/>
      <c r="PNG12" s="1025"/>
      <c r="PNH12" s="1026"/>
      <c r="PNI12" s="1025"/>
      <c r="PNJ12" s="1026"/>
      <c r="PNK12" s="1025"/>
      <c r="PNL12" s="1026"/>
      <c r="PNM12" s="1025"/>
      <c r="PNN12" s="1026"/>
      <c r="PNO12" s="1025"/>
      <c r="PNP12" s="1026"/>
      <c r="PNQ12" s="1025"/>
      <c r="PNR12" s="1026"/>
      <c r="PNS12" s="1025"/>
      <c r="PNT12" s="1026"/>
      <c r="PNU12" s="1025"/>
      <c r="PNV12" s="1026"/>
      <c r="PNW12" s="1025"/>
      <c r="PNX12" s="1026"/>
      <c r="PNY12" s="1025"/>
      <c r="PNZ12" s="1026"/>
      <c r="POA12" s="1025"/>
      <c r="POB12" s="1026"/>
      <c r="POC12" s="1025"/>
      <c r="POD12" s="1026"/>
      <c r="POE12" s="1025"/>
      <c r="POF12" s="1026"/>
      <c r="POG12" s="1025"/>
      <c r="POH12" s="1026"/>
      <c r="POI12" s="1025"/>
      <c r="POJ12" s="1026"/>
      <c r="POK12" s="1025"/>
      <c r="POL12" s="1026"/>
      <c r="POM12" s="1025"/>
      <c r="PON12" s="1026"/>
      <c r="POO12" s="1025"/>
      <c r="POP12" s="1026"/>
      <c r="POQ12" s="1025"/>
      <c r="POR12" s="1026"/>
      <c r="POS12" s="1025"/>
      <c r="POT12" s="1026"/>
      <c r="POU12" s="1025"/>
      <c r="POV12" s="1026"/>
      <c r="POW12" s="1025"/>
      <c r="POX12" s="1026"/>
      <c r="POY12" s="1025"/>
      <c r="POZ12" s="1026"/>
      <c r="PPA12" s="1025"/>
      <c r="PPB12" s="1026"/>
      <c r="PPC12" s="1025"/>
      <c r="PPD12" s="1026"/>
      <c r="PPE12" s="1025"/>
      <c r="PPF12" s="1026"/>
      <c r="PPG12" s="1025"/>
      <c r="PPH12" s="1026"/>
      <c r="PPI12" s="1025"/>
      <c r="PPJ12" s="1026"/>
      <c r="PPK12" s="1025"/>
      <c r="PPL12" s="1026"/>
      <c r="PPM12" s="1025"/>
      <c r="PPN12" s="1026"/>
      <c r="PPO12" s="1025"/>
      <c r="PPP12" s="1026"/>
      <c r="PPQ12" s="1025"/>
      <c r="PPR12" s="1026"/>
      <c r="PPS12" s="1025"/>
      <c r="PPT12" s="1026"/>
      <c r="PPU12" s="1025"/>
      <c r="PPV12" s="1026"/>
      <c r="PPW12" s="1025"/>
      <c r="PPX12" s="1026"/>
      <c r="PPY12" s="1025"/>
      <c r="PPZ12" s="1026"/>
      <c r="PQA12" s="1025"/>
      <c r="PQB12" s="1026"/>
      <c r="PQC12" s="1025"/>
      <c r="PQD12" s="1026"/>
      <c r="PQE12" s="1025"/>
      <c r="PQF12" s="1026"/>
      <c r="PQG12" s="1025"/>
      <c r="PQH12" s="1026"/>
      <c r="PQI12" s="1025"/>
      <c r="PQJ12" s="1026"/>
      <c r="PQK12" s="1025"/>
      <c r="PQL12" s="1026"/>
      <c r="PQM12" s="1025"/>
      <c r="PQN12" s="1026"/>
      <c r="PQO12" s="1025"/>
      <c r="PQP12" s="1026"/>
      <c r="PQQ12" s="1025"/>
      <c r="PQR12" s="1026"/>
      <c r="PQS12" s="1025"/>
      <c r="PQT12" s="1026"/>
      <c r="PQU12" s="1025"/>
      <c r="PQV12" s="1026"/>
      <c r="PQW12" s="1025"/>
      <c r="PQX12" s="1026"/>
      <c r="PQY12" s="1025"/>
      <c r="PQZ12" s="1026"/>
      <c r="PRA12" s="1025"/>
      <c r="PRB12" s="1026"/>
      <c r="PRC12" s="1025"/>
      <c r="PRD12" s="1026"/>
      <c r="PRE12" s="1025"/>
      <c r="PRF12" s="1026"/>
      <c r="PRG12" s="1025"/>
      <c r="PRH12" s="1026"/>
      <c r="PRI12" s="1025"/>
      <c r="PRJ12" s="1026"/>
      <c r="PRK12" s="1025"/>
      <c r="PRL12" s="1026"/>
      <c r="PRM12" s="1025"/>
      <c r="PRN12" s="1026"/>
      <c r="PRO12" s="1025"/>
      <c r="PRP12" s="1026"/>
      <c r="PRQ12" s="1025"/>
      <c r="PRR12" s="1026"/>
      <c r="PRS12" s="1025"/>
      <c r="PRT12" s="1026"/>
      <c r="PRU12" s="1025"/>
      <c r="PRV12" s="1026"/>
      <c r="PRW12" s="1025"/>
      <c r="PRX12" s="1026"/>
      <c r="PRY12" s="1025"/>
      <c r="PRZ12" s="1026"/>
      <c r="PSA12" s="1025"/>
      <c r="PSB12" s="1026"/>
      <c r="PSC12" s="1025"/>
      <c r="PSD12" s="1026"/>
      <c r="PSE12" s="1025"/>
      <c r="PSF12" s="1026"/>
      <c r="PSG12" s="1025"/>
      <c r="PSH12" s="1026"/>
      <c r="PSI12" s="1025"/>
      <c r="PSJ12" s="1026"/>
      <c r="PSK12" s="1025"/>
      <c r="PSL12" s="1026"/>
      <c r="PSM12" s="1025"/>
      <c r="PSN12" s="1026"/>
      <c r="PSO12" s="1025"/>
      <c r="PSP12" s="1026"/>
      <c r="PSQ12" s="1025"/>
      <c r="PSR12" s="1026"/>
      <c r="PSS12" s="1025"/>
      <c r="PST12" s="1026"/>
      <c r="PSU12" s="1025"/>
      <c r="PSV12" s="1026"/>
      <c r="PSW12" s="1025"/>
      <c r="PSX12" s="1026"/>
      <c r="PSY12" s="1025"/>
      <c r="PSZ12" s="1026"/>
      <c r="PTA12" s="1025"/>
      <c r="PTB12" s="1026"/>
      <c r="PTC12" s="1025"/>
      <c r="PTD12" s="1026"/>
      <c r="PTE12" s="1025"/>
      <c r="PTF12" s="1026"/>
      <c r="PTG12" s="1025"/>
      <c r="PTH12" s="1026"/>
      <c r="PTI12" s="1025"/>
      <c r="PTJ12" s="1026"/>
      <c r="PTK12" s="1025"/>
      <c r="PTL12" s="1026"/>
      <c r="PTM12" s="1025"/>
      <c r="PTN12" s="1026"/>
      <c r="PTO12" s="1025"/>
      <c r="PTP12" s="1026"/>
      <c r="PTQ12" s="1025"/>
      <c r="PTR12" s="1026"/>
      <c r="PTS12" s="1025"/>
      <c r="PTT12" s="1026"/>
      <c r="PTU12" s="1025"/>
      <c r="PTV12" s="1026"/>
      <c r="PTW12" s="1025"/>
      <c r="PTX12" s="1026"/>
      <c r="PTY12" s="1025"/>
      <c r="PTZ12" s="1026"/>
      <c r="PUA12" s="1025"/>
      <c r="PUB12" s="1026"/>
      <c r="PUC12" s="1025"/>
      <c r="PUD12" s="1026"/>
      <c r="PUE12" s="1025"/>
      <c r="PUF12" s="1026"/>
      <c r="PUG12" s="1025"/>
      <c r="PUH12" s="1026"/>
      <c r="PUI12" s="1025"/>
      <c r="PUJ12" s="1026"/>
      <c r="PUK12" s="1025"/>
      <c r="PUL12" s="1026"/>
      <c r="PUM12" s="1025"/>
      <c r="PUN12" s="1026"/>
      <c r="PUO12" s="1025"/>
      <c r="PUP12" s="1026"/>
      <c r="PUQ12" s="1025"/>
      <c r="PUR12" s="1026"/>
      <c r="PUS12" s="1025"/>
      <c r="PUT12" s="1026"/>
      <c r="PUU12" s="1025"/>
      <c r="PUV12" s="1026"/>
      <c r="PUW12" s="1025"/>
      <c r="PUX12" s="1026"/>
      <c r="PUY12" s="1025"/>
      <c r="PUZ12" s="1026"/>
      <c r="PVA12" s="1025"/>
      <c r="PVB12" s="1026"/>
      <c r="PVC12" s="1025"/>
      <c r="PVD12" s="1026"/>
      <c r="PVE12" s="1025"/>
      <c r="PVF12" s="1026"/>
      <c r="PVG12" s="1025"/>
      <c r="PVH12" s="1026"/>
      <c r="PVI12" s="1025"/>
      <c r="PVJ12" s="1026"/>
      <c r="PVK12" s="1025"/>
      <c r="PVL12" s="1026"/>
      <c r="PVM12" s="1025"/>
      <c r="PVN12" s="1026"/>
      <c r="PVO12" s="1025"/>
      <c r="PVP12" s="1026"/>
      <c r="PVQ12" s="1025"/>
      <c r="PVR12" s="1026"/>
      <c r="PVS12" s="1025"/>
      <c r="PVT12" s="1026"/>
      <c r="PVU12" s="1025"/>
      <c r="PVV12" s="1026"/>
      <c r="PVW12" s="1025"/>
      <c r="PVX12" s="1026"/>
      <c r="PVY12" s="1025"/>
      <c r="PVZ12" s="1026"/>
      <c r="PWA12" s="1025"/>
      <c r="PWB12" s="1026"/>
      <c r="PWC12" s="1025"/>
      <c r="PWD12" s="1026"/>
      <c r="PWE12" s="1025"/>
      <c r="PWF12" s="1026"/>
      <c r="PWG12" s="1025"/>
      <c r="PWH12" s="1026"/>
      <c r="PWI12" s="1025"/>
      <c r="PWJ12" s="1026"/>
      <c r="PWK12" s="1025"/>
      <c r="PWL12" s="1026"/>
      <c r="PWM12" s="1025"/>
      <c r="PWN12" s="1026"/>
      <c r="PWO12" s="1025"/>
      <c r="PWP12" s="1026"/>
      <c r="PWQ12" s="1025"/>
      <c r="PWR12" s="1026"/>
      <c r="PWS12" s="1025"/>
      <c r="PWT12" s="1026"/>
      <c r="PWU12" s="1025"/>
      <c r="PWV12" s="1026"/>
      <c r="PWW12" s="1025"/>
      <c r="PWX12" s="1026"/>
      <c r="PWY12" s="1025"/>
      <c r="PWZ12" s="1026"/>
      <c r="PXA12" s="1025"/>
      <c r="PXB12" s="1026"/>
      <c r="PXC12" s="1025"/>
      <c r="PXD12" s="1026"/>
      <c r="PXE12" s="1025"/>
      <c r="PXF12" s="1026"/>
      <c r="PXG12" s="1025"/>
      <c r="PXH12" s="1026"/>
      <c r="PXI12" s="1025"/>
      <c r="PXJ12" s="1026"/>
      <c r="PXK12" s="1025"/>
      <c r="PXL12" s="1026"/>
      <c r="PXM12" s="1025"/>
      <c r="PXN12" s="1026"/>
      <c r="PXO12" s="1025"/>
      <c r="PXP12" s="1026"/>
      <c r="PXQ12" s="1025"/>
      <c r="PXR12" s="1026"/>
      <c r="PXS12" s="1025"/>
      <c r="PXT12" s="1026"/>
      <c r="PXU12" s="1025"/>
      <c r="PXV12" s="1026"/>
      <c r="PXW12" s="1025"/>
      <c r="PXX12" s="1026"/>
      <c r="PXY12" s="1025"/>
      <c r="PXZ12" s="1026"/>
      <c r="PYA12" s="1025"/>
      <c r="PYB12" s="1026"/>
      <c r="PYC12" s="1025"/>
      <c r="PYD12" s="1026"/>
      <c r="PYE12" s="1025"/>
      <c r="PYF12" s="1026"/>
      <c r="PYG12" s="1025"/>
      <c r="PYH12" s="1026"/>
      <c r="PYI12" s="1025"/>
      <c r="PYJ12" s="1026"/>
      <c r="PYK12" s="1025"/>
      <c r="PYL12" s="1026"/>
      <c r="PYM12" s="1025"/>
      <c r="PYN12" s="1026"/>
      <c r="PYO12" s="1025"/>
      <c r="PYP12" s="1026"/>
      <c r="PYQ12" s="1025"/>
      <c r="PYR12" s="1026"/>
      <c r="PYS12" s="1025"/>
      <c r="PYT12" s="1026"/>
      <c r="PYU12" s="1025"/>
      <c r="PYV12" s="1026"/>
      <c r="PYW12" s="1025"/>
      <c r="PYX12" s="1026"/>
      <c r="PYY12" s="1025"/>
      <c r="PYZ12" s="1026"/>
      <c r="PZA12" s="1025"/>
      <c r="PZB12" s="1026"/>
      <c r="PZC12" s="1025"/>
      <c r="PZD12" s="1026"/>
      <c r="PZE12" s="1025"/>
      <c r="PZF12" s="1026"/>
      <c r="PZG12" s="1025"/>
      <c r="PZH12" s="1026"/>
      <c r="PZI12" s="1025"/>
      <c r="PZJ12" s="1026"/>
      <c r="PZK12" s="1025"/>
      <c r="PZL12" s="1026"/>
      <c r="PZM12" s="1025"/>
      <c r="PZN12" s="1026"/>
      <c r="PZO12" s="1025"/>
      <c r="PZP12" s="1026"/>
      <c r="PZQ12" s="1025"/>
      <c r="PZR12" s="1026"/>
      <c r="PZS12" s="1025"/>
      <c r="PZT12" s="1026"/>
      <c r="PZU12" s="1025"/>
      <c r="PZV12" s="1026"/>
      <c r="PZW12" s="1025"/>
      <c r="PZX12" s="1026"/>
      <c r="PZY12" s="1025"/>
      <c r="PZZ12" s="1026"/>
      <c r="QAA12" s="1025"/>
      <c r="QAB12" s="1026"/>
      <c r="QAC12" s="1025"/>
      <c r="QAD12" s="1026"/>
      <c r="QAE12" s="1025"/>
      <c r="QAF12" s="1026"/>
      <c r="QAG12" s="1025"/>
      <c r="QAH12" s="1026"/>
      <c r="QAI12" s="1025"/>
      <c r="QAJ12" s="1026"/>
      <c r="QAK12" s="1025"/>
      <c r="QAL12" s="1026"/>
      <c r="QAM12" s="1025"/>
      <c r="QAN12" s="1026"/>
      <c r="QAO12" s="1025"/>
      <c r="QAP12" s="1026"/>
      <c r="QAQ12" s="1025"/>
      <c r="QAR12" s="1026"/>
      <c r="QAS12" s="1025"/>
      <c r="QAT12" s="1026"/>
      <c r="QAU12" s="1025"/>
      <c r="QAV12" s="1026"/>
      <c r="QAW12" s="1025"/>
      <c r="QAX12" s="1026"/>
      <c r="QAY12" s="1025"/>
      <c r="QAZ12" s="1026"/>
      <c r="QBA12" s="1025"/>
      <c r="QBB12" s="1026"/>
      <c r="QBC12" s="1025"/>
      <c r="QBD12" s="1026"/>
      <c r="QBE12" s="1025"/>
      <c r="QBF12" s="1026"/>
      <c r="QBG12" s="1025"/>
      <c r="QBH12" s="1026"/>
      <c r="QBI12" s="1025"/>
      <c r="QBJ12" s="1026"/>
      <c r="QBK12" s="1025"/>
      <c r="QBL12" s="1026"/>
      <c r="QBM12" s="1025"/>
      <c r="QBN12" s="1026"/>
      <c r="QBO12" s="1025"/>
      <c r="QBP12" s="1026"/>
      <c r="QBQ12" s="1025"/>
      <c r="QBR12" s="1026"/>
      <c r="QBS12" s="1025"/>
      <c r="QBT12" s="1026"/>
      <c r="QBU12" s="1025"/>
      <c r="QBV12" s="1026"/>
      <c r="QBW12" s="1025"/>
      <c r="QBX12" s="1026"/>
      <c r="QBY12" s="1025"/>
      <c r="QBZ12" s="1026"/>
      <c r="QCA12" s="1025"/>
      <c r="QCB12" s="1026"/>
      <c r="QCC12" s="1025"/>
      <c r="QCD12" s="1026"/>
      <c r="QCE12" s="1025"/>
      <c r="QCF12" s="1026"/>
      <c r="QCG12" s="1025"/>
      <c r="QCH12" s="1026"/>
      <c r="QCI12" s="1025"/>
      <c r="QCJ12" s="1026"/>
      <c r="QCK12" s="1025"/>
      <c r="QCL12" s="1026"/>
      <c r="QCM12" s="1025"/>
      <c r="QCN12" s="1026"/>
      <c r="QCO12" s="1025"/>
      <c r="QCP12" s="1026"/>
      <c r="QCQ12" s="1025"/>
      <c r="QCR12" s="1026"/>
      <c r="QCS12" s="1025"/>
      <c r="QCT12" s="1026"/>
      <c r="QCU12" s="1025"/>
      <c r="QCV12" s="1026"/>
      <c r="QCW12" s="1025"/>
      <c r="QCX12" s="1026"/>
      <c r="QCY12" s="1025"/>
      <c r="QCZ12" s="1026"/>
      <c r="QDA12" s="1025"/>
      <c r="QDB12" s="1026"/>
      <c r="QDC12" s="1025"/>
      <c r="QDD12" s="1026"/>
      <c r="QDE12" s="1025"/>
      <c r="QDF12" s="1026"/>
      <c r="QDG12" s="1025"/>
      <c r="QDH12" s="1026"/>
      <c r="QDI12" s="1025"/>
      <c r="QDJ12" s="1026"/>
      <c r="QDK12" s="1025"/>
      <c r="QDL12" s="1026"/>
      <c r="QDM12" s="1025"/>
      <c r="QDN12" s="1026"/>
      <c r="QDO12" s="1025"/>
      <c r="QDP12" s="1026"/>
      <c r="QDQ12" s="1025"/>
      <c r="QDR12" s="1026"/>
      <c r="QDS12" s="1025"/>
      <c r="QDT12" s="1026"/>
      <c r="QDU12" s="1025"/>
      <c r="QDV12" s="1026"/>
      <c r="QDW12" s="1025"/>
      <c r="QDX12" s="1026"/>
      <c r="QDY12" s="1025"/>
      <c r="QDZ12" s="1026"/>
      <c r="QEA12" s="1025"/>
      <c r="QEB12" s="1026"/>
      <c r="QEC12" s="1025"/>
      <c r="QED12" s="1026"/>
      <c r="QEE12" s="1025"/>
      <c r="QEF12" s="1026"/>
      <c r="QEG12" s="1025"/>
      <c r="QEH12" s="1026"/>
      <c r="QEI12" s="1025"/>
      <c r="QEJ12" s="1026"/>
      <c r="QEK12" s="1025"/>
      <c r="QEL12" s="1026"/>
      <c r="QEM12" s="1025"/>
      <c r="QEN12" s="1026"/>
      <c r="QEO12" s="1025"/>
      <c r="QEP12" s="1026"/>
      <c r="QEQ12" s="1025"/>
      <c r="QER12" s="1026"/>
      <c r="QES12" s="1025"/>
      <c r="QET12" s="1026"/>
      <c r="QEU12" s="1025"/>
      <c r="QEV12" s="1026"/>
      <c r="QEW12" s="1025"/>
      <c r="QEX12" s="1026"/>
      <c r="QEY12" s="1025"/>
      <c r="QEZ12" s="1026"/>
      <c r="QFA12" s="1025"/>
      <c r="QFB12" s="1026"/>
      <c r="QFC12" s="1025"/>
      <c r="QFD12" s="1026"/>
      <c r="QFE12" s="1025"/>
      <c r="QFF12" s="1026"/>
      <c r="QFG12" s="1025"/>
      <c r="QFH12" s="1026"/>
      <c r="QFI12" s="1025"/>
      <c r="QFJ12" s="1026"/>
      <c r="QFK12" s="1025"/>
      <c r="QFL12" s="1026"/>
      <c r="QFM12" s="1025"/>
      <c r="QFN12" s="1026"/>
      <c r="QFO12" s="1025"/>
      <c r="QFP12" s="1026"/>
      <c r="QFQ12" s="1025"/>
      <c r="QFR12" s="1026"/>
      <c r="QFS12" s="1025"/>
      <c r="QFT12" s="1026"/>
      <c r="QFU12" s="1025"/>
      <c r="QFV12" s="1026"/>
      <c r="QFW12" s="1025"/>
      <c r="QFX12" s="1026"/>
      <c r="QFY12" s="1025"/>
      <c r="QFZ12" s="1026"/>
      <c r="QGA12" s="1025"/>
      <c r="QGB12" s="1026"/>
      <c r="QGC12" s="1025"/>
      <c r="QGD12" s="1026"/>
      <c r="QGE12" s="1025"/>
      <c r="QGF12" s="1026"/>
      <c r="QGG12" s="1025"/>
      <c r="QGH12" s="1026"/>
      <c r="QGI12" s="1025"/>
      <c r="QGJ12" s="1026"/>
      <c r="QGK12" s="1025"/>
      <c r="QGL12" s="1026"/>
      <c r="QGM12" s="1025"/>
      <c r="QGN12" s="1026"/>
      <c r="QGO12" s="1025"/>
      <c r="QGP12" s="1026"/>
      <c r="QGQ12" s="1025"/>
      <c r="QGR12" s="1026"/>
      <c r="QGS12" s="1025"/>
      <c r="QGT12" s="1026"/>
      <c r="QGU12" s="1025"/>
      <c r="QGV12" s="1026"/>
      <c r="QGW12" s="1025"/>
      <c r="QGX12" s="1026"/>
      <c r="QGY12" s="1025"/>
      <c r="QGZ12" s="1026"/>
      <c r="QHA12" s="1025"/>
      <c r="QHB12" s="1026"/>
      <c r="QHC12" s="1025"/>
      <c r="QHD12" s="1026"/>
      <c r="QHE12" s="1025"/>
      <c r="QHF12" s="1026"/>
      <c r="QHG12" s="1025"/>
      <c r="QHH12" s="1026"/>
      <c r="QHI12" s="1025"/>
      <c r="QHJ12" s="1026"/>
      <c r="QHK12" s="1025"/>
      <c r="QHL12" s="1026"/>
      <c r="QHM12" s="1025"/>
      <c r="QHN12" s="1026"/>
      <c r="QHO12" s="1025"/>
      <c r="QHP12" s="1026"/>
      <c r="QHQ12" s="1025"/>
      <c r="QHR12" s="1026"/>
      <c r="QHS12" s="1025"/>
      <c r="QHT12" s="1026"/>
      <c r="QHU12" s="1025"/>
      <c r="QHV12" s="1026"/>
      <c r="QHW12" s="1025"/>
      <c r="QHX12" s="1026"/>
      <c r="QHY12" s="1025"/>
      <c r="QHZ12" s="1026"/>
      <c r="QIA12" s="1025"/>
      <c r="QIB12" s="1026"/>
      <c r="QIC12" s="1025"/>
      <c r="QID12" s="1026"/>
      <c r="QIE12" s="1025"/>
      <c r="QIF12" s="1026"/>
      <c r="QIG12" s="1025"/>
      <c r="QIH12" s="1026"/>
      <c r="QII12" s="1025"/>
      <c r="QIJ12" s="1026"/>
      <c r="QIK12" s="1025"/>
      <c r="QIL12" s="1026"/>
      <c r="QIM12" s="1025"/>
      <c r="QIN12" s="1026"/>
      <c r="QIO12" s="1025"/>
      <c r="QIP12" s="1026"/>
      <c r="QIQ12" s="1025"/>
      <c r="QIR12" s="1026"/>
      <c r="QIS12" s="1025"/>
      <c r="QIT12" s="1026"/>
      <c r="QIU12" s="1025"/>
      <c r="QIV12" s="1026"/>
      <c r="QIW12" s="1025"/>
      <c r="QIX12" s="1026"/>
      <c r="QIY12" s="1025"/>
      <c r="QIZ12" s="1026"/>
      <c r="QJA12" s="1025"/>
      <c r="QJB12" s="1026"/>
      <c r="QJC12" s="1025"/>
      <c r="QJD12" s="1026"/>
      <c r="QJE12" s="1025"/>
      <c r="QJF12" s="1026"/>
      <c r="QJG12" s="1025"/>
      <c r="QJH12" s="1026"/>
      <c r="QJI12" s="1025"/>
      <c r="QJJ12" s="1026"/>
      <c r="QJK12" s="1025"/>
      <c r="QJL12" s="1026"/>
      <c r="QJM12" s="1025"/>
      <c r="QJN12" s="1026"/>
      <c r="QJO12" s="1025"/>
      <c r="QJP12" s="1026"/>
      <c r="QJQ12" s="1025"/>
      <c r="QJR12" s="1026"/>
      <c r="QJS12" s="1025"/>
      <c r="QJT12" s="1026"/>
      <c r="QJU12" s="1025"/>
      <c r="QJV12" s="1026"/>
      <c r="QJW12" s="1025"/>
      <c r="QJX12" s="1026"/>
      <c r="QJY12" s="1025"/>
      <c r="QJZ12" s="1026"/>
      <c r="QKA12" s="1025"/>
      <c r="QKB12" s="1026"/>
      <c r="QKC12" s="1025"/>
      <c r="QKD12" s="1026"/>
      <c r="QKE12" s="1025"/>
      <c r="QKF12" s="1026"/>
      <c r="QKG12" s="1025"/>
      <c r="QKH12" s="1026"/>
      <c r="QKI12" s="1025"/>
      <c r="QKJ12" s="1026"/>
      <c r="QKK12" s="1025"/>
      <c r="QKL12" s="1026"/>
      <c r="QKM12" s="1025"/>
      <c r="QKN12" s="1026"/>
      <c r="QKO12" s="1025"/>
      <c r="QKP12" s="1026"/>
      <c r="QKQ12" s="1025"/>
      <c r="QKR12" s="1026"/>
      <c r="QKS12" s="1025"/>
      <c r="QKT12" s="1026"/>
      <c r="QKU12" s="1025"/>
      <c r="QKV12" s="1026"/>
      <c r="QKW12" s="1025"/>
      <c r="QKX12" s="1026"/>
      <c r="QKY12" s="1025"/>
      <c r="QKZ12" s="1026"/>
      <c r="QLA12" s="1025"/>
      <c r="QLB12" s="1026"/>
      <c r="QLC12" s="1025"/>
      <c r="QLD12" s="1026"/>
      <c r="QLE12" s="1025"/>
      <c r="QLF12" s="1026"/>
      <c r="QLG12" s="1025"/>
      <c r="QLH12" s="1026"/>
      <c r="QLI12" s="1025"/>
      <c r="QLJ12" s="1026"/>
      <c r="QLK12" s="1025"/>
      <c r="QLL12" s="1026"/>
      <c r="QLM12" s="1025"/>
      <c r="QLN12" s="1026"/>
      <c r="QLO12" s="1025"/>
      <c r="QLP12" s="1026"/>
      <c r="QLQ12" s="1025"/>
      <c r="QLR12" s="1026"/>
      <c r="QLS12" s="1025"/>
      <c r="QLT12" s="1026"/>
      <c r="QLU12" s="1025"/>
      <c r="QLV12" s="1026"/>
      <c r="QLW12" s="1025"/>
      <c r="QLX12" s="1026"/>
      <c r="QLY12" s="1025"/>
      <c r="QLZ12" s="1026"/>
      <c r="QMA12" s="1025"/>
      <c r="QMB12" s="1026"/>
      <c r="QMC12" s="1025"/>
      <c r="QMD12" s="1026"/>
      <c r="QME12" s="1025"/>
      <c r="QMF12" s="1026"/>
      <c r="QMG12" s="1025"/>
      <c r="QMH12" s="1026"/>
      <c r="QMI12" s="1025"/>
      <c r="QMJ12" s="1026"/>
      <c r="QMK12" s="1025"/>
      <c r="QML12" s="1026"/>
      <c r="QMM12" s="1025"/>
      <c r="QMN12" s="1026"/>
      <c r="QMO12" s="1025"/>
      <c r="QMP12" s="1026"/>
      <c r="QMQ12" s="1025"/>
      <c r="QMR12" s="1026"/>
      <c r="QMS12" s="1025"/>
      <c r="QMT12" s="1026"/>
      <c r="QMU12" s="1025"/>
      <c r="QMV12" s="1026"/>
      <c r="QMW12" s="1025"/>
      <c r="QMX12" s="1026"/>
      <c r="QMY12" s="1025"/>
      <c r="QMZ12" s="1026"/>
      <c r="QNA12" s="1025"/>
      <c r="QNB12" s="1026"/>
      <c r="QNC12" s="1025"/>
      <c r="QND12" s="1026"/>
      <c r="QNE12" s="1025"/>
      <c r="QNF12" s="1026"/>
      <c r="QNG12" s="1025"/>
      <c r="QNH12" s="1026"/>
      <c r="QNI12" s="1025"/>
      <c r="QNJ12" s="1026"/>
      <c r="QNK12" s="1025"/>
      <c r="QNL12" s="1026"/>
      <c r="QNM12" s="1025"/>
      <c r="QNN12" s="1026"/>
      <c r="QNO12" s="1025"/>
      <c r="QNP12" s="1026"/>
      <c r="QNQ12" s="1025"/>
      <c r="QNR12" s="1026"/>
      <c r="QNS12" s="1025"/>
      <c r="QNT12" s="1026"/>
      <c r="QNU12" s="1025"/>
      <c r="QNV12" s="1026"/>
      <c r="QNW12" s="1025"/>
      <c r="QNX12" s="1026"/>
      <c r="QNY12" s="1025"/>
      <c r="QNZ12" s="1026"/>
      <c r="QOA12" s="1025"/>
      <c r="QOB12" s="1026"/>
      <c r="QOC12" s="1025"/>
      <c r="QOD12" s="1026"/>
      <c r="QOE12" s="1025"/>
      <c r="QOF12" s="1026"/>
      <c r="QOG12" s="1025"/>
      <c r="QOH12" s="1026"/>
      <c r="QOI12" s="1025"/>
      <c r="QOJ12" s="1026"/>
      <c r="QOK12" s="1025"/>
      <c r="QOL12" s="1026"/>
      <c r="QOM12" s="1025"/>
      <c r="QON12" s="1026"/>
      <c r="QOO12" s="1025"/>
      <c r="QOP12" s="1026"/>
      <c r="QOQ12" s="1025"/>
      <c r="QOR12" s="1026"/>
      <c r="QOS12" s="1025"/>
      <c r="QOT12" s="1026"/>
      <c r="QOU12" s="1025"/>
      <c r="QOV12" s="1026"/>
      <c r="QOW12" s="1025"/>
      <c r="QOX12" s="1026"/>
      <c r="QOY12" s="1025"/>
      <c r="QOZ12" s="1026"/>
      <c r="QPA12" s="1025"/>
      <c r="QPB12" s="1026"/>
      <c r="QPC12" s="1025"/>
      <c r="QPD12" s="1026"/>
      <c r="QPE12" s="1025"/>
      <c r="QPF12" s="1026"/>
      <c r="QPG12" s="1025"/>
      <c r="QPH12" s="1026"/>
      <c r="QPI12" s="1025"/>
      <c r="QPJ12" s="1026"/>
      <c r="QPK12" s="1025"/>
      <c r="QPL12" s="1026"/>
      <c r="QPM12" s="1025"/>
      <c r="QPN12" s="1026"/>
      <c r="QPO12" s="1025"/>
      <c r="QPP12" s="1026"/>
      <c r="QPQ12" s="1025"/>
      <c r="QPR12" s="1026"/>
      <c r="QPS12" s="1025"/>
      <c r="QPT12" s="1026"/>
      <c r="QPU12" s="1025"/>
      <c r="QPV12" s="1026"/>
      <c r="QPW12" s="1025"/>
      <c r="QPX12" s="1026"/>
      <c r="QPY12" s="1025"/>
      <c r="QPZ12" s="1026"/>
      <c r="QQA12" s="1025"/>
      <c r="QQB12" s="1026"/>
      <c r="QQC12" s="1025"/>
      <c r="QQD12" s="1026"/>
      <c r="QQE12" s="1025"/>
      <c r="QQF12" s="1026"/>
      <c r="QQG12" s="1025"/>
      <c r="QQH12" s="1026"/>
      <c r="QQI12" s="1025"/>
      <c r="QQJ12" s="1026"/>
      <c r="QQK12" s="1025"/>
      <c r="QQL12" s="1026"/>
      <c r="QQM12" s="1025"/>
      <c r="QQN12" s="1026"/>
      <c r="QQO12" s="1025"/>
      <c r="QQP12" s="1026"/>
      <c r="QQQ12" s="1025"/>
      <c r="QQR12" s="1026"/>
      <c r="QQS12" s="1025"/>
      <c r="QQT12" s="1026"/>
      <c r="QQU12" s="1025"/>
      <c r="QQV12" s="1026"/>
      <c r="QQW12" s="1025"/>
      <c r="QQX12" s="1026"/>
      <c r="QQY12" s="1025"/>
      <c r="QQZ12" s="1026"/>
      <c r="QRA12" s="1025"/>
      <c r="QRB12" s="1026"/>
      <c r="QRC12" s="1025"/>
      <c r="QRD12" s="1026"/>
      <c r="QRE12" s="1025"/>
      <c r="QRF12" s="1026"/>
      <c r="QRG12" s="1025"/>
      <c r="QRH12" s="1026"/>
      <c r="QRI12" s="1025"/>
      <c r="QRJ12" s="1026"/>
      <c r="QRK12" s="1025"/>
      <c r="QRL12" s="1026"/>
      <c r="QRM12" s="1025"/>
      <c r="QRN12" s="1026"/>
      <c r="QRO12" s="1025"/>
      <c r="QRP12" s="1026"/>
      <c r="QRQ12" s="1025"/>
      <c r="QRR12" s="1026"/>
      <c r="QRS12" s="1025"/>
      <c r="QRT12" s="1026"/>
      <c r="QRU12" s="1025"/>
      <c r="QRV12" s="1026"/>
      <c r="QRW12" s="1025"/>
      <c r="QRX12" s="1026"/>
      <c r="QRY12" s="1025"/>
      <c r="QRZ12" s="1026"/>
      <c r="QSA12" s="1025"/>
      <c r="QSB12" s="1026"/>
      <c r="QSC12" s="1025"/>
      <c r="QSD12" s="1026"/>
      <c r="QSE12" s="1025"/>
      <c r="QSF12" s="1026"/>
      <c r="QSG12" s="1025"/>
      <c r="QSH12" s="1026"/>
      <c r="QSI12" s="1025"/>
      <c r="QSJ12" s="1026"/>
      <c r="QSK12" s="1025"/>
      <c r="QSL12" s="1026"/>
      <c r="QSM12" s="1025"/>
      <c r="QSN12" s="1026"/>
      <c r="QSO12" s="1025"/>
      <c r="QSP12" s="1026"/>
      <c r="QSQ12" s="1025"/>
      <c r="QSR12" s="1026"/>
      <c r="QSS12" s="1025"/>
      <c r="QST12" s="1026"/>
      <c r="QSU12" s="1025"/>
      <c r="QSV12" s="1026"/>
      <c r="QSW12" s="1025"/>
      <c r="QSX12" s="1026"/>
      <c r="QSY12" s="1025"/>
      <c r="QSZ12" s="1026"/>
      <c r="QTA12" s="1025"/>
      <c r="QTB12" s="1026"/>
      <c r="QTC12" s="1025"/>
      <c r="QTD12" s="1026"/>
      <c r="QTE12" s="1025"/>
      <c r="QTF12" s="1026"/>
      <c r="QTG12" s="1025"/>
      <c r="QTH12" s="1026"/>
      <c r="QTI12" s="1025"/>
      <c r="QTJ12" s="1026"/>
      <c r="QTK12" s="1025"/>
      <c r="QTL12" s="1026"/>
      <c r="QTM12" s="1025"/>
      <c r="QTN12" s="1026"/>
      <c r="QTO12" s="1025"/>
      <c r="QTP12" s="1026"/>
      <c r="QTQ12" s="1025"/>
      <c r="QTR12" s="1026"/>
      <c r="QTS12" s="1025"/>
      <c r="QTT12" s="1026"/>
      <c r="QTU12" s="1025"/>
      <c r="QTV12" s="1026"/>
      <c r="QTW12" s="1025"/>
      <c r="QTX12" s="1026"/>
      <c r="QTY12" s="1025"/>
      <c r="QTZ12" s="1026"/>
      <c r="QUA12" s="1025"/>
      <c r="QUB12" s="1026"/>
      <c r="QUC12" s="1025"/>
      <c r="QUD12" s="1026"/>
      <c r="QUE12" s="1025"/>
      <c r="QUF12" s="1026"/>
      <c r="QUG12" s="1025"/>
      <c r="QUH12" s="1026"/>
      <c r="QUI12" s="1025"/>
      <c r="QUJ12" s="1026"/>
      <c r="QUK12" s="1025"/>
      <c r="QUL12" s="1026"/>
      <c r="QUM12" s="1025"/>
      <c r="QUN12" s="1026"/>
      <c r="QUO12" s="1025"/>
      <c r="QUP12" s="1026"/>
      <c r="QUQ12" s="1025"/>
      <c r="QUR12" s="1026"/>
      <c r="QUS12" s="1025"/>
      <c r="QUT12" s="1026"/>
      <c r="QUU12" s="1025"/>
      <c r="QUV12" s="1026"/>
      <c r="QUW12" s="1025"/>
      <c r="QUX12" s="1026"/>
      <c r="QUY12" s="1025"/>
      <c r="QUZ12" s="1026"/>
      <c r="QVA12" s="1025"/>
      <c r="QVB12" s="1026"/>
      <c r="QVC12" s="1025"/>
      <c r="QVD12" s="1026"/>
      <c r="QVE12" s="1025"/>
      <c r="QVF12" s="1026"/>
      <c r="QVG12" s="1025"/>
      <c r="QVH12" s="1026"/>
      <c r="QVI12" s="1025"/>
      <c r="QVJ12" s="1026"/>
      <c r="QVK12" s="1025"/>
      <c r="QVL12" s="1026"/>
      <c r="QVM12" s="1025"/>
      <c r="QVN12" s="1026"/>
      <c r="QVO12" s="1025"/>
      <c r="QVP12" s="1026"/>
      <c r="QVQ12" s="1025"/>
      <c r="QVR12" s="1026"/>
      <c r="QVS12" s="1025"/>
      <c r="QVT12" s="1026"/>
      <c r="QVU12" s="1025"/>
      <c r="QVV12" s="1026"/>
      <c r="QVW12" s="1025"/>
      <c r="QVX12" s="1026"/>
      <c r="QVY12" s="1025"/>
      <c r="QVZ12" s="1026"/>
      <c r="QWA12" s="1025"/>
      <c r="QWB12" s="1026"/>
      <c r="QWC12" s="1025"/>
      <c r="QWD12" s="1026"/>
      <c r="QWE12" s="1025"/>
      <c r="QWF12" s="1026"/>
      <c r="QWG12" s="1025"/>
      <c r="QWH12" s="1026"/>
      <c r="QWI12" s="1025"/>
      <c r="QWJ12" s="1026"/>
      <c r="QWK12" s="1025"/>
      <c r="QWL12" s="1026"/>
      <c r="QWM12" s="1025"/>
      <c r="QWN12" s="1026"/>
      <c r="QWO12" s="1025"/>
      <c r="QWP12" s="1026"/>
      <c r="QWQ12" s="1025"/>
      <c r="QWR12" s="1026"/>
      <c r="QWS12" s="1025"/>
      <c r="QWT12" s="1026"/>
      <c r="QWU12" s="1025"/>
      <c r="QWV12" s="1026"/>
      <c r="QWW12" s="1025"/>
      <c r="QWX12" s="1026"/>
      <c r="QWY12" s="1025"/>
      <c r="QWZ12" s="1026"/>
      <c r="QXA12" s="1025"/>
      <c r="QXB12" s="1026"/>
      <c r="QXC12" s="1025"/>
      <c r="QXD12" s="1026"/>
      <c r="QXE12" s="1025"/>
      <c r="QXF12" s="1026"/>
      <c r="QXG12" s="1025"/>
      <c r="QXH12" s="1026"/>
      <c r="QXI12" s="1025"/>
      <c r="QXJ12" s="1026"/>
      <c r="QXK12" s="1025"/>
      <c r="QXL12" s="1026"/>
      <c r="QXM12" s="1025"/>
      <c r="QXN12" s="1026"/>
      <c r="QXO12" s="1025"/>
      <c r="QXP12" s="1026"/>
      <c r="QXQ12" s="1025"/>
      <c r="QXR12" s="1026"/>
      <c r="QXS12" s="1025"/>
      <c r="QXT12" s="1026"/>
      <c r="QXU12" s="1025"/>
      <c r="QXV12" s="1026"/>
      <c r="QXW12" s="1025"/>
      <c r="QXX12" s="1026"/>
      <c r="QXY12" s="1025"/>
      <c r="QXZ12" s="1026"/>
      <c r="QYA12" s="1025"/>
      <c r="QYB12" s="1026"/>
      <c r="QYC12" s="1025"/>
      <c r="QYD12" s="1026"/>
      <c r="QYE12" s="1025"/>
      <c r="QYF12" s="1026"/>
      <c r="QYG12" s="1025"/>
      <c r="QYH12" s="1026"/>
      <c r="QYI12" s="1025"/>
      <c r="QYJ12" s="1026"/>
      <c r="QYK12" s="1025"/>
      <c r="QYL12" s="1026"/>
      <c r="QYM12" s="1025"/>
      <c r="QYN12" s="1026"/>
      <c r="QYO12" s="1025"/>
      <c r="QYP12" s="1026"/>
      <c r="QYQ12" s="1025"/>
      <c r="QYR12" s="1026"/>
      <c r="QYS12" s="1025"/>
      <c r="QYT12" s="1026"/>
      <c r="QYU12" s="1025"/>
      <c r="QYV12" s="1026"/>
      <c r="QYW12" s="1025"/>
      <c r="QYX12" s="1026"/>
      <c r="QYY12" s="1025"/>
      <c r="QYZ12" s="1026"/>
      <c r="QZA12" s="1025"/>
      <c r="QZB12" s="1026"/>
      <c r="QZC12" s="1025"/>
      <c r="QZD12" s="1026"/>
      <c r="QZE12" s="1025"/>
      <c r="QZF12" s="1026"/>
      <c r="QZG12" s="1025"/>
      <c r="QZH12" s="1026"/>
      <c r="QZI12" s="1025"/>
      <c r="QZJ12" s="1026"/>
      <c r="QZK12" s="1025"/>
      <c r="QZL12" s="1026"/>
      <c r="QZM12" s="1025"/>
      <c r="QZN12" s="1026"/>
      <c r="QZO12" s="1025"/>
      <c r="QZP12" s="1026"/>
      <c r="QZQ12" s="1025"/>
      <c r="QZR12" s="1026"/>
      <c r="QZS12" s="1025"/>
      <c r="QZT12" s="1026"/>
      <c r="QZU12" s="1025"/>
      <c r="QZV12" s="1026"/>
      <c r="QZW12" s="1025"/>
      <c r="QZX12" s="1026"/>
      <c r="QZY12" s="1025"/>
      <c r="QZZ12" s="1026"/>
      <c r="RAA12" s="1025"/>
      <c r="RAB12" s="1026"/>
      <c r="RAC12" s="1025"/>
      <c r="RAD12" s="1026"/>
      <c r="RAE12" s="1025"/>
      <c r="RAF12" s="1026"/>
      <c r="RAG12" s="1025"/>
      <c r="RAH12" s="1026"/>
      <c r="RAI12" s="1025"/>
      <c r="RAJ12" s="1026"/>
      <c r="RAK12" s="1025"/>
      <c r="RAL12" s="1026"/>
      <c r="RAM12" s="1025"/>
      <c r="RAN12" s="1026"/>
      <c r="RAO12" s="1025"/>
      <c r="RAP12" s="1026"/>
      <c r="RAQ12" s="1025"/>
      <c r="RAR12" s="1026"/>
      <c r="RAS12" s="1025"/>
      <c r="RAT12" s="1026"/>
      <c r="RAU12" s="1025"/>
      <c r="RAV12" s="1026"/>
      <c r="RAW12" s="1025"/>
      <c r="RAX12" s="1026"/>
      <c r="RAY12" s="1025"/>
      <c r="RAZ12" s="1026"/>
      <c r="RBA12" s="1025"/>
      <c r="RBB12" s="1026"/>
      <c r="RBC12" s="1025"/>
      <c r="RBD12" s="1026"/>
      <c r="RBE12" s="1025"/>
      <c r="RBF12" s="1026"/>
      <c r="RBG12" s="1025"/>
      <c r="RBH12" s="1026"/>
      <c r="RBI12" s="1025"/>
      <c r="RBJ12" s="1026"/>
      <c r="RBK12" s="1025"/>
      <c r="RBL12" s="1026"/>
      <c r="RBM12" s="1025"/>
      <c r="RBN12" s="1026"/>
      <c r="RBO12" s="1025"/>
      <c r="RBP12" s="1026"/>
      <c r="RBQ12" s="1025"/>
      <c r="RBR12" s="1026"/>
      <c r="RBS12" s="1025"/>
      <c r="RBT12" s="1026"/>
      <c r="RBU12" s="1025"/>
      <c r="RBV12" s="1026"/>
      <c r="RBW12" s="1025"/>
      <c r="RBX12" s="1026"/>
      <c r="RBY12" s="1025"/>
      <c r="RBZ12" s="1026"/>
      <c r="RCA12" s="1025"/>
      <c r="RCB12" s="1026"/>
      <c r="RCC12" s="1025"/>
      <c r="RCD12" s="1026"/>
      <c r="RCE12" s="1025"/>
      <c r="RCF12" s="1026"/>
      <c r="RCG12" s="1025"/>
      <c r="RCH12" s="1026"/>
      <c r="RCI12" s="1025"/>
      <c r="RCJ12" s="1026"/>
      <c r="RCK12" s="1025"/>
      <c r="RCL12" s="1026"/>
      <c r="RCM12" s="1025"/>
      <c r="RCN12" s="1026"/>
      <c r="RCO12" s="1025"/>
      <c r="RCP12" s="1026"/>
      <c r="RCQ12" s="1025"/>
      <c r="RCR12" s="1026"/>
      <c r="RCS12" s="1025"/>
      <c r="RCT12" s="1026"/>
      <c r="RCU12" s="1025"/>
      <c r="RCV12" s="1026"/>
      <c r="RCW12" s="1025"/>
      <c r="RCX12" s="1026"/>
      <c r="RCY12" s="1025"/>
      <c r="RCZ12" s="1026"/>
      <c r="RDA12" s="1025"/>
      <c r="RDB12" s="1026"/>
      <c r="RDC12" s="1025"/>
      <c r="RDD12" s="1026"/>
      <c r="RDE12" s="1025"/>
      <c r="RDF12" s="1026"/>
      <c r="RDG12" s="1025"/>
      <c r="RDH12" s="1026"/>
      <c r="RDI12" s="1025"/>
      <c r="RDJ12" s="1026"/>
      <c r="RDK12" s="1025"/>
      <c r="RDL12" s="1026"/>
      <c r="RDM12" s="1025"/>
      <c r="RDN12" s="1026"/>
      <c r="RDO12" s="1025"/>
      <c r="RDP12" s="1026"/>
      <c r="RDQ12" s="1025"/>
      <c r="RDR12" s="1026"/>
      <c r="RDS12" s="1025"/>
      <c r="RDT12" s="1026"/>
      <c r="RDU12" s="1025"/>
      <c r="RDV12" s="1026"/>
      <c r="RDW12" s="1025"/>
      <c r="RDX12" s="1026"/>
      <c r="RDY12" s="1025"/>
      <c r="RDZ12" s="1026"/>
      <c r="REA12" s="1025"/>
      <c r="REB12" s="1026"/>
      <c r="REC12" s="1025"/>
      <c r="RED12" s="1026"/>
      <c r="REE12" s="1025"/>
      <c r="REF12" s="1026"/>
      <c r="REG12" s="1025"/>
      <c r="REH12" s="1026"/>
      <c r="REI12" s="1025"/>
      <c r="REJ12" s="1026"/>
      <c r="REK12" s="1025"/>
      <c r="REL12" s="1026"/>
      <c r="REM12" s="1025"/>
      <c r="REN12" s="1026"/>
      <c r="REO12" s="1025"/>
      <c r="REP12" s="1026"/>
      <c r="REQ12" s="1025"/>
      <c r="RER12" s="1026"/>
      <c r="RES12" s="1025"/>
      <c r="RET12" s="1026"/>
      <c r="REU12" s="1025"/>
      <c r="REV12" s="1026"/>
      <c r="REW12" s="1025"/>
      <c r="REX12" s="1026"/>
      <c r="REY12" s="1025"/>
      <c r="REZ12" s="1026"/>
      <c r="RFA12" s="1025"/>
      <c r="RFB12" s="1026"/>
      <c r="RFC12" s="1025"/>
      <c r="RFD12" s="1026"/>
      <c r="RFE12" s="1025"/>
      <c r="RFF12" s="1026"/>
      <c r="RFG12" s="1025"/>
      <c r="RFH12" s="1026"/>
      <c r="RFI12" s="1025"/>
      <c r="RFJ12" s="1026"/>
      <c r="RFK12" s="1025"/>
      <c r="RFL12" s="1026"/>
      <c r="RFM12" s="1025"/>
      <c r="RFN12" s="1026"/>
      <c r="RFO12" s="1025"/>
      <c r="RFP12" s="1026"/>
      <c r="RFQ12" s="1025"/>
      <c r="RFR12" s="1026"/>
      <c r="RFS12" s="1025"/>
      <c r="RFT12" s="1026"/>
      <c r="RFU12" s="1025"/>
      <c r="RFV12" s="1026"/>
      <c r="RFW12" s="1025"/>
      <c r="RFX12" s="1026"/>
      <c r="RFY12" s="1025"/>
      <c r="RFZ12" s="1026"/>
      <c r="RGA12" s="1025"/>
      <c r="RGB12" s="1026"/>
      <c r="RGC12" s="1025"/>
      <c r="RGD12" s="1026"/>
      <c r="RGE12" s="1025"/>
      <c r="RGF12" s="1026"/>
      <c r="RGG12" s="1025"/>
      <c r="RGH12" s="1026"/>
      <c r="RGI12" s="1025"/>
      <c r="RGJ12" s="1026"/>
      <c r="RGK12" s="1025"/>
      <c r="RGL12" s="1026"/>
      <c r="RGM12" s="1025"/>
      <c r="RGN12" s="1026"/>
      <c r="RGO12" s="1025"/>
      <c r="RGP12" s="1026"/>
      <c r="RGQ12" s="1025"/>
      <c r="RGR12" s="1026"/>
      <c r="RGS12" s="1025"/>
      <c r="RGT12" s="1026"/>
      <c r="RGU12" s="1025"/>
      <c r="RGV12" s="1026"/>
      <c r="RGW12" s="1025"/>
      <c r="RGX12" s="1026"/>
      <c r="RGY12" s="1025"/>
      <c r="RGZ12" s="1026"/>
      <c r="RHA12" s="1025"/>
      <c r="RHB12" s="1026"/>
      <c r="RHC12" s="1025"/>
      <c r="RHD12" s="1026"/>
      <c r="RHE12" s="1025"/>
      <c r="RHF12" s="1026"/>
      <c r="RHG12" s="1025"/>
      <c r="RHH12" s="1026"/>
      <c r="RHI12" s="1025"/>
      <c r="RHJ12" s="1026"/>
      <c r="RHK12" s="1025"/>
      <c r="RHL12" s="1026"/>
      <c r="RHM12" s="1025"/>
      <c r="RHN12" s="1026"/>
      <c r="RHO12" s="1025"/>
      <c r="RHP12" s="1026"/>
      <c r="RHQ12" s="1025"/>
      <c r="RHR12" s="1026"/>
      <c r="RHS12" s="1025"/>
      <c r="RHT12" s="1026"/>
      <c r="RHU12" s="1025"/>
      <c r="RHV12" s="1026"/>
      <c r="RHW12" s="1025"/>
      <c r="RHX12" s="1026"/>
      <c r="RHY12" s="1025"/>
      <c r="RHZ12" s="1026"/>
      <c r="RIA12" s="1025"/>
      <c r="RIB12" s="1026"/>
      <c r="RIC12" s="1025"/>
      <c r="RID12" s="1026"/>
      <c r="RIE12" s="1025"/>
      <c r="RIF12" s="1026"/>
      <c r="RIG12" s="1025"/>
      <c r="RIH12" s="1026"/>
      <c r="RII12" s="1025"/>
      <c r="RIJ12" s="1026"/>
      <c r="RIK12" s="1025"/>
      <c r="RIL12" s="1026"/>
      <c r="RIM12" s="1025"/>
      <c r="RIN12" s="1026"/>
      <c r="RIO12" s="1025"/>
      <c r="RIP12" s="1026"/>
      <c r="RIQ12" s="1025"/>
      <c r="RIR12" s="1026"/>
      <c r="RIS12" s="1025"/>
      <c r="RIT12" s="1026"/>
      <c r="RIU12" s="1025"/>
      <c r="RIV12" s="1026"/>
      <c r="RIW12" s="1025"/>
      <c r="RIX12" s="1026"/>
      <c r="RIY12" s="1025"/>
      <c r="RIZ12" s="1026"/>
      <c r="RJA12" s="1025"/>
      <c r="RJB12" s="1026"/>
      <c r="RJC12" s="1025"/>
      <c r="RJD12" s="1026"/>
      <c r="RJE12" s="1025"/>
      <c r="RJF12" s="1026"/>
      <c r="RJG12" s="1025"/>
      <c r="RJH12" s="1026"/>
      <c r="RJI12" s="1025"/>
      <c r="RJJ12" s="1026"/>
      <c r="RJK12" s="1025"/>
      <c r="RJL12" s="1026"/>
      <c r="RJM12" s="1025"/>
      <c r="RJN12" s="1026"/>
      <c r="RJO12" s="1025"/>
      <c r="RJP12" s="1026"/>
      <c r="RJQ12" s="1025"/>
      <c r="RJR12" s="1026"/>
      <c r="RJS12" s="1025"/>
      <c r="RJT12" s="1026"/>
      <c r="RJU12" s="1025"/>
      <c r="RJV12" s="1026"/>
      <c r="RJW12" s="1025"/>
      <c r="RJX12" s="1026"/>
      <c r="RJY12" s="1025"/>
      <c r="RJZ12" s="1026"/>
      <c r="RKA12" s="1025"/>
      <c r="RKB12" s="1026"/>
      <c r="RKC12" s="1025"/>
      <c r="RKD12" s="1026"/>
      <c r="RKE12" s="1025"/>
      <c r="RKF12" s="1026"/>
      <c r="RKG12" s="1025"/>
      <c r="RKH12" s="1026"/>
      <c r="RKI12" s="1025"/>
      <c r="RKJ12" s="1026"/>
      <c r="RKK12" s="1025"/>
      <c r="RKL12" s="1026"/>
      <c r="RKM12" s="1025"/>
      <c r="RKN12" s="1026"/>
      <c r="RKO12" s="1025"/>
      <c r="RKP12" s="1026"/>
      <c r="RKQ12" s="1025"/>
      <c r="RKR12" s="1026"/>
      <c r="RKS12" s="1025"/>
      <c r="RKT12" s="1026"/>
      <c r="RKU12" s="1025"/>
      <c r="RKV12" s="1026"/>
      <c r="RKW12" s="1025"/>
      <c r="RKX12" s="1026"/>
      <c r="RKY12" s="1025"/>
      <c r="RKZ12" s="1026"/>
      <c r="RLA12" s="1025"/>
      <c r="RLB12" s="1026"/>
      <c r="RLC12" s="1025"/>
      <c r="RLD12" s="1026"/>
      <c r="RLE12" s="1025"/>
      <c r="RLF12" s="1026"/>
      <c r="RLG12" s="1025"/>
      <c r="RLH12" s="1026"/>
      <c r="RLI12" s="1025"/>
      <c r="RLJ12" s="1026"/>
      <c r="RLK12" s="1025"/>
      <c r="RLL12" s="1026"/>
      <c r="RLM12" s="1025"/>
      <c r="RLN12" s="1026"/>
      <c r="RLO12" s="1025"/>
      <c r="RLP12" s="1026"/>
      <c r="RLQ12" s="1025"/>
      <c r="RLR12" s="1026"/>
      <c r="RLS12" s="1025"/>
      <c r="RLT12" s="1026"/>
      <c r="RLU12" s="1025"/>
      <c r="RLV12" s="1026"/>
      <c r="RLW12" s="1025"/>
      <c r="RLX12" s="1026"/>
      <c r="RLY12" s="1025"/>
      <c r="RLZ12" s="1026"/>
      <c r="RMA12" s="1025"/>
      <c r="RMB12" s="1026"/>
      <c r="RMC12" s="1025"/>
      <c r="RMD12" s="1026"/>
      <c r="RME12" s="1025"/>
      <c r="RMF12" s="1026"/>
      <c r="RMG12" s="1025"/>
      <c r="RMH12" s="1026"/>
      <c r="RMI12" s="1025"/>
      <c r="RMJ12" s="1026"/>
      <c r="RMK12" s="1025"/>
      <c r="RML12" s="1026"/>
      <c r="RMM12" s="1025"/>
      <c r="RMN12" s="1026"/>
      <c r="RMO12" s="1025"/>
      <c r="RMP12" s="1026"/>
      <c r="RMQ12" s="1025"/>
      <c r="RMR12" s="1026"/>
      <c r="RMS12" s="1025"/>
      <c r="RMT12" s="1026"/>
      <c r="RMU12" s="1025"/>
      <c r="RMV12" s="1026"/>
      <c r="RMW12" s="1025"/>
      <c r="RMX12" s="1026"/>
      <c r="RMY12" s="1025"/>
      <c r="RMZ12" s="1026"/>
      <c r="RNA12" s="1025"/>
      <c r="RNB12" s="1026"/>
      <c r="RNC12" s="1025"/>
      <c r="RND12" s="1026"/>
      <c r="RNE12" s="1025"/>
      <c r="RNF12" s="1026"/>
      <c r="RNG12" s="1025"/>
      <c r="RNH12" s="1026"/>
      <c r="RNI12" s="1025"/>
      <c r="RNJ12" s="1026"/>
      <c r="RNK12" s="1025"/>
      <c r="RNL12" s="1026"/>
      <c r="RNM12" s="1025"/>
      <c r="RNN12" s="1026"/>
      <c r="RNO12" s="1025"/>
      <c r="RNP12" s="1026"/>
      <c r="RNQ12" s="1025"/>
      <c r="RNR12" s="1026"/>
      <c r="RNS12" s="1025"/>
      <c r="RNT12" s="1026"/>
      <c r="RNU12" s="1025"/>
      <c r="RNV12" s="1026"/>
      <c r="RNW12" s="1025"/>
      <c r="RNX12" s="1026"/>
      <c r="RNY12" s="1025"/>
      <c r="RNZ12" s="1026"/>
      <c r="ROA12" s="1025"/>
      <c r="ROB12" s="1026"/>
      <c r="ROC12" s="1025"/>
      <c r="ROD12" s="1026"/>
      <c r="ROE12" s="1025"/>
      <c r="ROF12" s="1026"/>
      <c r="ROG12" s="1025"/>
      <c r="ROH12" s="1026"/>
      <c r="ROI12" s="1025"/>
      <c r="ROJ12" s="1026"/>
      <c r="ROK12" s="1025"/>
      <c r="ROL12" s="1026"/>
      <c r="ROM12" s="1025"/>
      <c r="RON12" s="1026"/>
      <c r="ROO12" s="1025"/>
      <c r="ROP12" s="1026"/>
      <c r="ROQ12" s="1025"/>
      <c r="ROR12" s="1026"/>
      <c r="ROS12" s="1025"/>
      <c r="ROT12" s="1026"/>
      <c r="ROU12" s="1025"/>
      <c r="ROV12" s="1026"/>
      <c r="ROW12" s="1025"/>
      <c r="ROX12" s="1026"/>
      <c r="ROY12" s="1025"/>
      <c r="ROZ12" s="1026"/>
      <c r="RPA12" s="1025"/>
      <c r="RPB12" s="1026"/>
      <c r="RPC12" s="1025"/>
      <c r="RPD12" s="1026"/>
      <c r="RPE12" s="1025"/>
      <c r="RPF12" s="1026"/>
      <c r="RPG12" s="1025"/>
      <c r="RPH12" s="1026"/>
      <c r="RPI12" s="1025"/>
      <c r="RPJ12" s="1026"/>
      <c r="RPK12" s="1025"/>
      <c r="RPL12" s="1026"/>
      <c r="RPM12" s="1025"/>
      <c r="RPN12" s="1026"/>
      <c r="RPO12" s="1025"/>
      <c r="RPP12" s="1026"/>
      <c r="RPQ12" s="1025"/>
      <c r="RPR12" s="1026"/>
      <c r="RPS12" s="1025"/>
      <c r="RPT12" s="1026"/>
      <c r="RPU12" s="1025"/>
      <c r="RPV12" s="1026"/>
      <c r="RPW12" s="1025"/>
      <c r="RPX12" s="1026"/>
      <c r="RPY12" s="1025"/>
      <c r="RPZ12" s="1026"/>
      <c r="RQA12" s="1025"/>
      <c r="RQB12" s="1026"/>
      <c r="RQC12" s="1025"/>
      <c r="RQD12" s="1026"/>
      <c r="RQE12" s="1025"/>
      <c r="RQF12" s="1026"/>
      <c r="RQG12" s="1025"/>
      <c r="RQH12" s="1026"/>
      <c r="RQI12" s="1025"/>
      <c r="RQJ12" s="1026"/>
      <c r="RQK12" s="1025"/>
      <c r="RQL12" s="1026"/>
      <c r="RQM12" s="1025"/>
      <c r="RQN12" s="1026"/>
      <c r="RQO12" s="1025"/>
      <c r="RQP12" s="1026"/>
      <c r="RQQ12" s="1025"/>
      <c r="RQR12" s="1026"/>
      <c r="RQS12" s="1025"/>
      <c r="RQT12" s="1026"/>
      <c r="RQU12" s="1025"/>
      <c r="RQV12" s="1026"/>
      <c r="RQW12" s="1025"/>
      <c r="RQX12" s="1026"/>
      <c r="RQY12" s="1025"/>
      <c r="RQZ12" s="1026"/>
      <c r="RRA12" s="1025"/>
      <c r="RRB12" s="1026"/>
      <c r="RRC12" s="1025"/>
      <c r="RRD12" s="1026"/>
      <c r="RRE12" s="1025"/>
      <c r="RRF12" s="1026"/>
      <c r="RRG12" s="1025"/>
      <c r="RRH12" s="1026"/>
      <c r="RRI12" s="1025"/>
      <c r="RRJ12" s="1026"/>
      <c r="RRK12" s="1025"/>
      <c r="RRL12" s="1026"/>
      <c r="RRM12" s="1025"/>
      <c r="RRN12" s="1026"/>
      <c r="RRO12" s="1025"/>
      <c r="RRP12" s="1026"/>
      <c r="RRQ12" s="1025"/>
      <c r="RRR12" s="1026"/>
      <c r="RRS12" s="1025"/>
      <c r="RRT12" s="1026"/>
      <c r="RRU12" s="1025"/>
      <c r="RRV12" s="1026"/>
      <c r="RRW12" s="1025"/>
      <c r="RRX12" s="1026"/>
      <c r="RRY12" s="1025"/>
      <c r="RRZ12" s="1026"/>
      <c r="RSA12" s="1025"/>
      <c r="RSB12" s="1026"/>
      <c r="RSC12" s="1025"/>
      <c r="RSD12" s="1026"/>
      <c r="RSE12" s="1025"/>
      <c r="RSF12" s="1026"/>
      <c r="RSG12" s="1025"/>
      <c r="RSH12" s="1026"/>
      <c r="RSI12" s="1025"/>
      <c r="RSJ12" s="1026"/>
      <c r="RSK12" s="1025"/>
      <c r="RSL12" s="1026"/>
      <c r="RSM12" s="1025"/>
      <c r="RSN12" s="1026"/>
      <c r="RSO12" s="1025"/>
      <c r="RSP12" s="1026"/>
      <c r="RSQ12" s="1025"/>
      <c r="RSR12" s="1026"/>
      <c r="RSS12" s="1025"/>
      <c r="RST12" s="1026"/>
      <c r="RSU12" s="1025"/>
      <c r="RSV12" s="1026"/>
      <c r="RSW12" s="1025"/>
      <c r="RSX12" s="1026"/>
      <c r="RSY12" s="1025"/>
      <c r="RSZ12" s="1026"/>
      <c r="RTA12" s="1025"/>
      <c r="RTB12" s="1026"/>
      <c r="RTC12" s="1025"/>
      <c r="RTD12" s="1026"/>
      <c r="RTE12" s="1025"/>
      <c r="RTF12" s="1026"/>
      <c r="RTG12" s="1025"/>
      <c r="RTH12" s="1026"/>
      <c r="RTI12" s="1025"/>
      <c r="RTJ12" s="1026"/>
      <c r="RTK12" s="1025"/>
      <c r="RTL12" s="1026"/>
      <c r="RTM12" s="1025"/>
      <c r="RTN12" s="1026"/>
      <c r="RTO12" s="1025"/>
      <c r="RTP12" s="1026"/>
      <c r="RTQ12" s="1025"/>
      <c r="RTR12" s="1026"/>
      <c r="RTS12" s="1025"/>
      <c r="RTT12" s="1026"/>
      <c r="RTU12" s="1025"/>
      <c r="RTV12" s="1026"/>
      <c r="RTW12" s="1025"/>
      <c r="RTX12" s="1026"/>
      <c r="RTY12" s="1025"/>
      <c r="RTZ12" s="1026"/>
      <c r="RUA12" s="1025"/>
      <c r="RUB12" s="1026"/>
      <c r="RUC12" s="1025"/>
      <c r="RUD12" s="1026"/>
      <c r="RUE12" s="1025"/>
      <c r="RUF12" s="1026"/>
      <c r="RUG12" s="1025"/>
      <c r="RUH12" s="1026"/>
      <c r="RUI12" s="1025"/>
      <c r="RUJ12" s="1026"/>
      <c r="RUK12" s="1025"/>
      <c r="RUL12" s="1026"/>
      <c r="RUM12" s="1025"/>
      <c r="RUN12" s="1026"/>
      <c r="RUO12" s="1025"/>
      <c r="RUP12" s="1026"/>
      <c r="RUQ12" s="1025"/>
      <c r="RUR12" s="1026"/>
      <c r="RUS12" s="1025"/>
      <c r="RUT12" s="1026"/>
      <c r="RUU12" s="1025"/>
      <c r="RUV12" s="1026"/>
      <c r="RUW12" s="1025"/>
      <c r="RUX12" s="1026"/>
      <c r="RUY12" s="1025"/>
      <c r="RUZ12" s="1026"/>
      <c r="RVA12" s="1025"/>
      <c r="RVB12" s="1026"/>
      <c r="RVC12" s="1025"/>
      <c r="RVD12" s="1026"/>
      <c r="RVE12" s="1025"/>
      <c r="RVF12" s="1026"/>
      <c r="RVG12" s="1025"/>
      <c r="RVH12" s="1026"/>
      <c r="RVI12" s="1025"/>
      <c r="RVJ12" s="1026"/>
      <c r="RVK12" s="1025"/>
      <c r="RVL12" s="1026"/>
      <c r="RVM12" s="1025"/>
      <c r="RVN12" s="1026"/>
      <c r="RVO12" s="1025"/>
      <c r="RVP12" s="1026"/>
      <c r="RVQ12" s="1025"/>
      <c r="RVR12" s="1026"/>
      <c r="RVS12" s="1025"/>
      <c r="RVT12" s="1026"/>
      <c r="RVU12" s="1025"/>
      <c r="RVV12" s="1026"/>
      <c r="RVW12" s="1025"/>
      <c r="RVX12" s="1026"/>
      <c r="RVY12" s="1025"/>
      <c r="RVZ12" s="1026"/>
      <c r="RWA12" s="1025"/>
      <c r="RWB12" s="1026"/>
      <c r="RWC12" s="1025"/>
      <c r="RWD12" s="1026"/>
      <c r="RWE12" s="1025"/>
      <c r="RWF12" s="1026"/>
      <c r="RWG12" s="1025"/>
      <c r="RWH12" s="1026"/>
      <c r="RWI12" s="1025"/>
      <c r="RWJ12" s="1026"/>
      <c r="RWK12" s="1025"/>
      <c r="RWL12" s="1026"/>
      <c r="RWM12" s="1025"/>
      <c r="RWN12" s="1026"/>
      <c r="RWO12" s="1025"/>
      <c r="RWP12" s="1026"/>
      <c r="RWQ12" s="1025"/>
      <c r="RWR12" s="1026"/>
      <c r="RWS12" s="1025"/>
      <c r="RWT12" s="1026"/>
      <c r="RWU12" s="1025"/>
      <c r="RWV12" s="1026"/>
      <c r="RWW12" s="1025"/>
      <c r="RWX12" s="1026"/>
      <c r="RWY12" s="1025"/>
      <c r="RWZ12" s="1026"/>
      <c r="RXA12" s="1025"/>
      <c r="RXB12" s="1026"/>
      <c r="RXC12" s="1025"/>
      <c r="RXD12" s="1026"/>
      <c r="RXE12" s="1025"/>
      <c r="RXF12" s="1026"/>
      <c r="RXG12" s="1025"/>
      <c r="RXH12" s="1026"/>
      <c r="RXI12" s="1025"/>
      <c r="RXJ12" s="1026"/>
      <c r="RXK12" s="1025"/>
      <c r="RXL12" s="1026"/>
      <c r="RXM12" s="1025"/>
      <c r="RXN12" s="1026"/>
      <c r="RXO12" s="1025"/>
      <c r="RXP12" s="1026"/>
      <c r="RXQ12" s="1025"/>
      <c r="RXR12" s="1026"/>
      <c r="RXS12" s="1025"/>
      <c r="RXT12" s="1026"/>
      <c r="RXU12" s="1025"/>
      <c r="RXV12" s="1026"/>
      <c r="RXW12" s="1025"/>
      <c r="RXX12" s="1026"/>
      <c r="RXY12" s="1025"/>
      <c r="RXZ12" s="1026"/>
      <c r="RYA12" s="1025"/>
      <c r="RYB12" s="1026"/>
      <c r="RYC12" s="1025"/>
      <c r="RYD12" s="1026"/>
      <c r="RYE12" s="1025"/>
      <c r="RYF12" s="1026"/>
      <c r="RYG12" s="1025"/>
      <c r="RYH12" s="1026"/>
      <c r="RYI12" s="1025"/>
      <c r="RYJ12" s="1026"/>
      <c r="RYK12" s="1025"/>
      <c r="RYL12" s="1026"/>
      <c r="RYM12" s="1025"/>
      <c r="RYN12" s="1026"/>
      <c r="RYO12" s="1025"/>
      <c r="RYP12" s="1026"/>
      <c r="RYQ12" s="1025"/>
      <c r="RYR12" s="1026"/>
      <c r="RYS12" s="1025"/>
      <c r="RYT12" s="1026"/>
      <c r="RYU12" s="1025"/>
      <c r="RYV12" s="1026"/>
      <c r="RYW12" s="1025"/>
      <c r="RYX12" s="1026"/>
      <c r="RYY12" s="1025"/>
      <c r="RYZ12" s="1026"/>
      <c r="RZA12" s="1025"/>
      <c r="RZB12" s="1026"/>
      <c r="RZC12" s="1025"/>
      <c r="RZD12" s="1026"/>
      <c r="RZE12" s="1025"/>
      <c r="RZF12" s="1026"/>
      <c r="RZG12" s="1025"/>
      <c r="RZH12" s="1026"/>
      <c r="RZI12" s="1025"/>
      <c r="RZJ12" s="1026"/>
      <c r="RZK12" s="1025"/>
      <c r="RZL12" s="1026"/>
      <c r="RZM12" s="1025"/>
      <c r="RZN12" s="1026"/>
      <c r="RZO12" s="1025"/>
      <c r="RZP12" s="1026"/>
      <c r="RZQ12" s="1025"/>
      <c r="RZR12" s="1026"/>
      <c r="RZS12" s="1025"/>
      <c r="RZT12" s="1026"/>
      <c r="RZU12" s="1025"/>
      <c r="RZV12" s="1026"/>
      <c r="RZW12" s="1025"/>
      <c r="RZX12" s="1026"/>
      <c r="RZY12" s="1025"/>
      <c r="RZZ12" s="1026"/>
      <c r="SAA12" s="1025"/>
      <c r="SAB12" s="1026"/>
      <c r="SAC12" s="1025"/>
      <c r="SAD12" s="1026"/>
      <c r="SAE12" s="1025"/>
      <c r="SAF12" s="1026"/>
      <c r="SAG12" s="1025"/>
      <c r="SAH12" s="1026"/>
      <c r="SAI12" s="1025"/>
      <c r="SAJ12" s="1026"/>
      <c r="SAK12" s="1025"/>
      <c r="SAL12" s="1026"/>
      <c r="SAM12" s="1025"/>
      <c r="SAN12" s="1026"/>
      <c r="SAO12" s="1025"/>
      <c r="SAP12" s="1026"/>
      <c r="SAQ12" s="1025"/>
      <c r="SAR12" s="1026"/>
      <c r="SAS12" s="1025"/>
      <c r="SAT12" s="1026"/>
      <c r="SAU12" s="1025"/>
      <c r="SAV12" s="1026"/>
      <c r="SAW12" s="1025"/>
      <c r="SAX12" s="1026"/>
      <c r="SAY12" s="1025"/>
      <c r="SAZ12" s="1026"/>
      <c r="SBA12" s="1025"/>
      <c r="SBB12" s="1026"/>
      <c r="SBC12" s="1025"/>
      <c r="SBD12" s="1026"/>
      <c r="SBE12" s="1025"/>
      <c r="SBF12" s="1026"/>
      <c r="SBG12" s="1025"/>
      <c r="SBH12" s="1026"/>
      <c r="SBI12" s="1025"/>
      <c r="SBJ12" s="1026"/>
      <c r="SBK12" s="1025"/>
      <c r="SBL12" s="1026"/>
      <c r="SBM12" s="1025"/>
      <c r="SBN12" s="1026"/>
      <c r="SBO12" s="1025"/>
      <c r="SBP12" s="1026"/>
      <c r="SBQ12" s="1025"/>
      <c r="SBR12" s="1026"/>
      <c r="SBS12" s="1025"/>
      <c r="SBT12" s="1026"/>
      <c r="SBU12" s="1025"/>
      <c r="SBV12" s="1026"/>
      <c r="SBW12" s="1025"/>
      <c r="SBX12" s="1026"/>
      <c r="SBY12" s="1025"/>
      <c r="SBZ12" s="1026"/>
      <c r="SCA12" s="1025"/>
      <c r="SCB12" s="1026"/>
      <c r="SCC12" s="1025"/>
      <c r="SCD12" s="1026"/>
      <c r="SCE12" s="1025"/>
      <c r="SCF12" s="1026"/>
      <c r="SCG12" s="1025"/>
      <c r="SCH12" s="1026"/>
      <c r="SCI12" s="1025"/>
      <c r="SCJ12" s="1026"/>
      <c r="SCK12" s="1025"/>
      <c r="SCL12" s="1026"/>
      <c r="SCM12" s="1025"/>
      <c r="SCN12" s="1026"/>
      <c r="SCO12" s="1025"/>
      <c r="SCP12" s="1026"/>
      <c r="SCQ12" s="1025"/>
      <c r="SCR12" s="1026"/>
      <c r="SCS12" s="1025"/>
      <c r="SCT12" s="1026"/>
      <c r="SCU12" s="1025"/>
      <c r="SCV12" s="1026"/>
      <c r="SCW12" s="1025"/>
      <c r="SCX12" s="1026"/>
      <c r="SCY12" s="1025"/>
      <c r="SCZ12" s="1026"/>
      <c r="SDA12" s="1025"/>
      <c r="SDB12" s="1026"/>
      <c r="SDC12" s="1025"/>
      <c r="SDD12" s="1026"/>
      <c r="SDE12" s="1025"/>
      <c r="SDF12" s="1026"/>
      <c r="SDG12" s="1025"/>
      <c r="SDH12" s="1026"/>
      <c r="SDI12" s="1025"/>
      <c r="SDJ12" s="1026"/>
      <c r="SDK12" s="1025"/>
      <c r="SDL12" s="1026"/>
      <c r="SDM12" s="1025"/>
      <c r="SDN12" s="1026"/>
      <c r="SDO12" s="1025"/>
      <c r="SDP12" s="1026"/>
      <c r="SDQ12" s="1025"/>
      <c r="SDR12" s="1026"/>
      <c r="SDS12" s="1025"/>
      <c r="SDT12" s="1026"/>
      <c r="SDU12" s="1025"/>
      <c r="SDV12" s="1026"/>
      <c r="SDW12" s="1025"/>
      <c r="SDX12" s="1026"/>
      <c r="SDY12" s="1025"/>
      <c r="SDZ12" s="1026"/>
      <c r="SEA12" s="1025"/>
      <c r="SEB12" s="1026"/>
      <c r="SEC12" s="1025"/>
      <c r="SED12" s="1026"/>
      <c r="SEE12" s="1025"/>
      <c r="SEF12" s="1026"/>
      <c r="SEG12" s="1025"/>
      <c r="SEH12" s="1026"/>
      <c r="SEI12" s="1025"/>
      <c r="SEJ12" s="1026"/>
      <c r="SEK12" s="1025"/>
      <c r="SEL12" s="1026"/>
      <c r="SEM12" s="1025"/>
      <c r="SEN12" s="1026"/>
      <c r="SEO12" s="1025"/>
      <c r="SEP12" s="1026"/>
      <c r="SEQ12" s="1025"/>
      <c r="SER12" s="1026"/>
      <c r="SES12" s="1025"/>
      <c r="SET12" s="1026"/>
      <c r="SEU12" s="1025"/>
      <c r="SEV12" s="1026"/>
      <c r="SEW12" s="1025"/>
      <c r="SEX12" s="1026"/>
      <c r="SEY12" s="1025"/>
      <c r="SEZ12" s="1026"/>
      <c r="SFA12" s="1025"/>
      <c r="SFB12" s="1026"/>
      <c r="SFC12" s="1025"/>
      <c r="SFD12" s="1026"/>
      <c r="SFE12" s="1025"/>
      <c r="SFF12" s="1026"/>
      <c r="SFG12" s="1025"/>
      <c r="SFH12" s="1026"/>
      <c r="SFI12" s="1025"/>
      <c r="SFJ12" s="1026"/>
      <c r="SFK12" s="1025"/>
      <c r="SFL12" s="1026"/>
      <c r="SFM12" s="1025"/>
      <c r="SFN12" s="1026"/>
      <c r="SFO12" s="1025"/>
      <c r="SFP12" s="1026"/>
      <c r="SFQ12" s="1025"/>
      <c r="SFR12" s="1026"/>
      <c r="SFS12" s="1025"/>
      <c r="SFT12" s="1026"/>
      <c r="SFU12" s="1025"/>
      <c r="SFV12" s="1026"/>
      <c r="SFW12" s="1025"/>
      <c r="SFX12" s="1026"/>
      <c r="SFY12" s="1025"/>
      <c r="SFZ12" s="1026"/>
      <c r="SGA12" s="1025"/>
      <c r="SGB12" s="1026"/>
      <c r="SGC12" s="1025"/>
      <c r="SGD12" s="1026"/>
      <c r="SGE12" s="1025"/>
      <c r="SGF12" s="1026"/>
      <c r="SGG12" s="1025"/>
      <c r="SGH12" s="1026"/>
      <c r="SGI12" s="1025"/>
      <c r="SGJ12" s="1026"/>
      <c r="SGK12" s="1025"/>
      <c r="SGL12" s="1026"/>
      <c r="SGM12" s="1025"/>
      <c r="SGN12" s="1026"/>
      <c r="SGO12" s="1025"/>
      <c r="SGP12" s="1026"/>
      <c r="SGQ12" s="1025"/>
      <c r="SGR12" s="1026"/>
      <c r="SGS12" s="1025"/>
      <c r="SGT12" s="1026"/>
      <c r="SGU12" s="1025"/>
      <c r="SGV12" s="1026"/>
      <c r="SGW12" s="1025"/>
      <c r="SGX12" s="1026"/>
      <c r="SGY12" s="1025"/>
      <c r="SGZ12" s="1026"/>
      <c r="SHA12" s="1025"/>
      <c r="SHB12" s="1026"/>
      <c r="SHC12" s="1025"/>
      <c r="SHD12" s="1026"/>
      <c r="SHE12" s="1025"/>
      <c r="SHF12" s="1026"/>
      <c r="SHG12" s="1025"/>
      <c r="SHH12" s="1026"/>
      <c r="SHI12" s="1025"/>
      <c r="SHJ12" s="1026"/>
      <c r="SHK12" s="1025"/>
      <c r="SHL12" s="1026"/>
      <c r="SHM12" s="1025"/>
      <c r="SHN12" s="1026"/>
      <c r="SHO12" s="1025"/>
      <c r="SHP12" s="1026"/>
      <c r="SHQ12" s="1025"/>
      <c r="SHR12" s="1026"/>
      <c r="SHS12" s="1025"/>
      <c r="SHT12" s="1026"/>
      <c r="SHU12" s="1025"/>
      <c r="SHV12" s="1026"/>
      <c r="SHW12" s="1025"/>
      <c r="SHX12" s="1026"/>
      <c r="SHY12" s="1025"/>
      <c r="SHZ12" s="1026"/>
      <c r="SIA12" s="1025"/>
      <c r="SIB12" s="1026"/>
      <c r="SIC12" s="1025"/>
      <c r="SID12" s="1026"/>
      <c r="SIE12" s="1025"/>
      <c r="SIF12" s="1026"/>
      <c r="SIG12" s="1025"/>
      <c r="SIH12" s="1026"/>
      <c r="SII12" s="1025"/>
      <c r="SIJ12" s="1026"/>
      <c r="SIK12" s="1025"/>
      <c r="SIL12" s="1026"/>
      <c r="SIM12" s="1025"/>
      <c r="SIN12" s="1026"/>
      <c r="SIO12" s="1025"/>
      <c r="SIP12" s="1026"/>
      <c r="SIQ12" s="1025"/>
      <c r="SIR12" s="1026"/>
      <c r="SIS12" s="1025"/>
      <c r="SIT12" s="1026"/>
      <c r="SIU12" s="1025"/>
      <c r="SIV12" s="1026"/>
      <c r="SIW12" s="1025"/>
      <c r="SIX12" s="1026"/>
      <c r="SIY12" s="1025"/>
      <c r="SIZ12" s="1026"/>
      <c r="SJA12" s="1025"/>
      <c r="SJB12" s="1026"/>
      <c r="SJC12" s="1025"/>
      <c r="SJD12" s="1026"/>
      <c r="SJE12" s="1025"/>
      <c r="SJF12" s="1026"/>
      <c r="SJG12" s="1025"/>
      <c r="SJH12" s="1026"/>
      <c r="SJI12" s="1025"/>
      <c r="SJJ12" s="1026"/>
      <c r="SJK12" s="1025"/>
      <c r="SJL12" s="1026"/>
      <c r="SJM12" s="1025"/>
      <c r="SJN12" s="1026"/>
      <c r="SJO12" s="1025"/>
      <c r="SJP12" s="1026"/>
      <c r="SJQ12" s="1025"/>
      <c r="SJR12" s="1026"/>
      <c r="SJS12" s="1025"/>
      <c r="SJT12" s="1026"/>
      <c r="SJU12" s="1025"/>
      <c r="SJV12" s="1026"/>
      <c r="SJW12" s="1025"/>
      <c r="SJX12" s="1026"/>
      <c r="SJY12" s="1025"/>
      <c r="SJZ12" s="1026"/>
      <c r="SKA12" s="1025"/>
      <c r="SKB12" s="1026"/>
      <c r="SKC12" s="1025"/>
      <c r="SKD12" s="1026"/>
      <c r="SKE12" s="1025"/>
      <c r="SKF12" s="1026"/>
      <c r="SKG12" s="1025"/>
      <c r="SKH12" s="1026"/>
      <c r="SKI12" s="1025"/>
      <c r="SKJ12" s="1026"/>
      <c r="SKK12" s="1025"/>
      <c r="SKL12" s="1026"/>
      <c r="SKM12" s="1025"/>
      <c r="SKN12" s="1026"/>
      <c r="SKO12" s="1025"/>
      <c r="SKP12" s="1026"/>
      <c r="SKQ12" s="1025"/>
      <c r="SKR12" s="1026"/>
      <c r="SKS12" s="1025"/>
      <c r="SKT12" s="1026"/>
      <c r="SKU12" s="1025"/>
      <c r="SKV12" s="1026"/>
      <c r="SKW12" s="1025"/>
      <c r="SKX12" s="1026"/>
      <c r="SKY12" s="1025"/>
      <c r="SKZ12" s="1026"/>
      <c r="SLA12" s="1025"/>
      <c r="SLB12" s="1026"/>
      <c r="SLC12" s="1025"/>
      <c r="SLD12" s="1026"/>
      <c r="SLE12" s="1025"/>
      <c r="SLF12" s="1026"/>
      <c r="SLG12" s="1025"/>
      <c r="SLH12" s="1026"/>
      <c r="SLI12" s="1025"/>
      <c r="SLJ12" s="1026"/>
      <c r="SLK12" s="1025"/>
      <c r="SLL12" s="1026"/>
      <c r="SLM12" s="1025"/>
      <c r="SLN12" s="1026"/>
      <c r="SLO12" s="1025"/>
      <c r="SLP12" s="1026"/>
      <c r="SLQ12" s="1025"/>
      <c r="SLR12" s="1026"/>
      <c r="SLS12" s="1025"/>
      <c r="SLT12" s="1026"/>
      <c r="SLU12" s="1025"/>
      <c r="SLV12" s="1026"/>
      <c r="SLW12" s="1025"/>
      <c r="SLX12" s="1026"/>
      <c r="SLY12" s="1025"/>
      <c r="SLZ12" s="1026"/>
      <c r="SMA12" s="1025"/>
      <c r="SMB12" s="1026"/>
      <c r="SMC12" s="1025"/>
      <c r="SMD12" s="1026"/>
      <c r="SME12" s="1025"/>
      <c r="SMF12" s="1026"/>
      <c r="SMG12" s="1025"/>
      <c r="SMH12" s="1026"/>
      <c r="SMI12" s="1025"/>
      <c r="SMJ12" s="1026"/>
      <c r="SMK12" s="1025"/>
      <c r="SML12" s="1026"/>
      <c r="SMM12" s="1025"/>
      <c r="SMN12" s="1026"/>
      <c r="SMO12" s="1025"/>
      <c r="SMP12" s="1026"/>
      <c r="SMQ12" s="1025"/>
      <c r="SMR12" s="1026"/>
      <c r="SMS12" s="1025"/>
      <c r="SMT12" s="1026"/>
      <c r="SMU12" s="1025"/>
      <c r="SMV12" s="1026"/>
      <c r="SMW12" s="1025"/>
      <c r="SMX12" s="1026"/>
      <c r="SMY12" s="1025"/>
      <c r="SMZ12" s="1026"/>
      <c r="SNA12" s="1025"/>
      <c r="SNB12" s="1026"/>
      <c r="SNC12" s="1025"/>
      <c r="SND12" s="1026"/>
      <c r="SNE12" s="1025"/>
      <c r="SNF12" s="1026"/>
      <c r="SNG12" s="1025"/>
      <c r="SNH12" s="1026"/>
      <c r="SNI12" s="1025"/>
      <c r="SNJ12" s="1026"/>
      <c r="SNK12" s="1025"/>
      <c r="SNL12" s="1026"/>
      <c r="SNM12" s="1025"/>
      <c r="SNN12" s="1026"/>
      <c r="SNO12" s="1025"/>
      <c r="SNP12" s="1026"/>
      <c r="SNQ12" s="1025"/>
      <c r="SNR12" s="1026"/>
      <c r="SNS12" s="1025"/>
      <c r="SNT12" s="1026"/>
      <c r="SNU12" s="1025"/>
      <c r="SNV12" s="1026"/>
      <c r="SNW12" s="1025"/>
      <c r="SNX12" s="1026"/>
      <c r="SNY12" s="1025"/>
      <c r="SNZ12" s="1026"/>
      <c r="SOA12" s="1025"/>
      <c r="SOB12" s="1026"/>
      <c r="SOC12" s="1025"/>
      <c r="SOD12" s="1026"/>
      <c r="SOE12" s="1025"/>
      <c r="SOF12" s="1026"/>
      <c r="SOG12" s="1025"/>
      <c r="SOH12" s="1026"/>
      <c r="SOI12" s="1025"/>
      <c r="SOJ12" s="1026"/>
      <c r="SOK12" s="1025"/>
      <c r="SOL12" s="1026"/>
      <c r="SOM12" s="1025"/>
      <c r="SON12" s="1026"/>
      <c r="SOO12" s="1025"/>
      <c r="SOP12" s="1026"/>
      <c r="SOQ12" s="1025"/>
      <c r="SOR12" s="1026"/>
      <c r="SOS12" s="1025"/>
      <c r="SOT12" s="1026"/>
      <c r="SOU12" s="1025"/>
      <c r="SOV12" s="1026"/>
      <c r="SOW12" s="1025"/>
      <c r="SOX12" s="1026"/>
      <c r="SOY12" s="1025"/>
      <c r="SOZ12" s="1026"/>
      <c r="SPA12" s="1025"/>
      <c r="SPB12" s="1026"/>
      <c r="SPC12" s="1025"/>
      <c r="SPD12" s="1026"/>
      <c r="SPE12" s="1025"/>
      <c r="SPF12" s="1026"/>
      <c r="SPG12" s="1025"/>
      <c r="SPH12" s="1026"/>
      <c r="SPI12" s="1025"/>
      <c r="SPJ12" s="1026"/>
      <c r="SPK12" s="1025"/>
      <c r="SPL12" s="1026"/>
      <c r="SPM12" s="1025"/>
      <c r="SPN12" s="1026"/>
      <c r="SPO12" s="1025"/>
      <c r="SPP12" s="1026"/>
      <c r="SPQ12" s="1025"/>
      <c r="SPR12" s="1026"/>
      <c r="SPS12" s="1025"/>
      <c r="SPT12" s="1026"/>
      <c r="SPU12" s="1025"/>
      <c r="SPV12" s="1026"/>
      <c r="SPW12" s="1025"/>
      <c r="SPX12" s="1026"/>
      <c r="SPY12" s="1025"/>
      <c r="SPZ12" s="1026"/>
      <c r="SQA12" s="1025"/>
      <c r="SQB12" s="1026"/>
      <c r="SQC12" s="1025"/>
      <c r="SQD12" s="1026"/>
      <c r="SQE12" s="1025"/>
      <c r="SQF12" s="1026"/>
      <c r="SQG12" s="1025"/>
      <c r="SQH12" s="1026"/>
      <c r="SQI12" s="1025"/>
      <c r="SQJ12" s="1026"/>
      <c r="SQK12" s="1025"/>
      <c r="SQL12" s="1026"/>
      <c r="SQM12" s="1025"/>
      <c r="SQN12" s="1026"/>
      <c r="SQO12" s="1025"/>
      <c r="SQP12" s="1026"/>
      <c r="SQQ12" s="1025"/>
      <c r="SQR12" s="1026"/>
      <c r="SQS12" s="1025"/>
      <c r="SQT12" s="1026"/>
      <c r="SQU12" s="1025"/>
      <c r="SQV12" s="1026"/>
      <c r="SQW12" s="1025"/>
      <c r="SQX12" s="1026"/>
      <c r="SQY12" s="1025"/>
      <c r="SQZ12" s="1026"/>
      <c r="SRA12" s="1025"/>
      <c r="SRB12" s="1026"/>
      <c r="SRC12" s="1025"/>
      <c r="SRD12" s="1026"/>
      <c r="SRE12" s="1025"/>
      <c r="SRF12" s="1026"/>
      <c r="SRG12" s="1025"/>
      <c r="SRH12" s="1026"/>
      <c r="SRI12" s="1025"/>
      <c r="SRJ12" s="1026"/>
      <c r="SRK12" s="1025"/>
      <c r="SRL12" s="1026"/>
      <c r="SRM12" s="1025"/>
      <c r="SRN12" s="1026"/>
      <c r="SRO12" s="1025"/>
      <c r="SRP12" s="1026"/>
      <c r="SRQ12" s="1025"/>
      <c r="SRR12" s="1026"/>
      <c r="SRS12" s="1025"/>
      <c r="SRT12" s="1026"/>
      <c r="SRU12" s="1025"/>
      <c r="SRV12" s="1026"/>
      <c r="SRW12" s="1025"/>
      <c r="SRX12" s="1026"/>
      <c r="SRY12" s="1025"/>
      <c r="SRZ12" s="1026"/>
      <c r="SSA12" s="1025"/>
      <c r="SSB12" s="1026"/>
      <c r="SSC12" s="1025"/>
      <c r="SSD12" s="1026"/>
      <c r="SSE12" s="1025"/>
      <c r="SSF12" s="1026"/>
      <c r="SSG12" s="1025"/>
      <c r="SSH12" s="1026"/>
      <c r="SSI12" s="1025"/>
      <c r="SSJ12" s="1026"/>
      <c r="SSK12" s="1025"/>
      <c r="SSL12" s="1026"/>
      <c r="SSM12" s="1025"/>
      <c r="SSN12" s="1026"/>
      <c r="SSO12" s="1025"/>
      <c r="SSP12" s="1026"/>
      <c r="SSQ12" s="1025"/>
      <c r="SSR12" s="1026"/>
      <c r="SSS12" s="1025"/>
      <c r="SST12" s="1026"/>
      <c r="SSU12" s="1025"/>
      <c r="SSV12" s="1026"/>
      <c r="SSW12" s="1025"/>
      <c r="SSX12" s="1026"/>
      <c r="SSY12" s="1025"/>
      <c r="SSZ12" s="1026"/>
      <c r="STA12" s="1025"/>
      <c r="STB12" s="1026"/>
      <c r="STC12" s="1025"/>
      <c r="STD12" s="1026"/>
      <c r="STE12" s="1025"/>
      <c r="STF12" s="1026"/>
      <c r="STG12" s="1025"/>
      <c r="STH12" s="1026"/>
      <c r="STI12" s="1025"/>
      <c r="STJ12" s="1026"/>
      <c r="STK12" s="1025"/>
      <c r="STL12" s="1026"/>
      <c r="STM12" s="1025"/>
      <c r="STN12" s="1026"/>
      <c r="STO12" s="1025"/>
      <c r="STP12" s="1026"/>
      <c r="STQ12" s="1025"/>
      <c r="STR12" s="1026"/>
      <c r="STS12" s="1025"/>
      <c r="STT12" s="1026"/>
      <c r="STU12" s="1025"/>
      <c r="STV12" s="1026"/>
      <c r="STW12" s="1025"/>
      <c r="STX12" s="1026"/>
      <c r="STY12" s="1025"/>
      <c r="STZ12" s="1026"/>
      <c r="SUA12" s="1025"/>
      <c r="SUB12" s="1026"/>
      <c r="SUC12" s="1025"/>
      <c r="SUD12" s="1026"/>
      <c r="SUE12" s="1025"/>
      <c r="SUF12" s="1026"/>
      <c r="SUG12" s="1025"/>
      <c r="SUH12" s="1026"/>
      <c r="SUI12" s="1025"/>
      <c r="SUJ12" s="1026"/>
      <c r="SUK12" s="1025"/>
      <c r="SUL12" s="1026"/>
      <c r="SUM12" s="1025"/>
      <c r="SUN12" s="1026"/>
      <c r="SUO12" s="1025"/>
      <c r="SUP12" s="1026"/>
      <c r="SUQ12" s="1025"/>
      <c r="SUR12" s="1026"/>
      <c r="SUS12" s="1025"/>
      <c r="SUT12" s="1026"/>
      <c r="SUU12" s="1025"/>
      <c r="SUV12" s="1026"/>
      <c r="SUW12" s="1025"/>
      <c r="SUX12" s="1026"/>
      <c r="SUY12" s="1025"/>
      <c r="SUZ12" s="1026"/>
      <c r="SVA12" s="1025"/>
      <c r="SVB12" s="1026"/>
      <c r="SVC12" s="1025"/>
      <c r="SVD12" s="1026"/>
      <c r="SVE12" s="1025"/>
      <c r="SVF12" s="1026"/>
      <c r="SVG12" s="1025"/>
      <c r="SVH12" s="1026"/>
      <c r="SVI12" s="1025"/>
      <c r="SVJ12" s="1026"/>
      <c r="SVK12" s="1025"/>
      <c r="SVL12" s="1026"/>
      <c r="SVM12" s="1025"/>
      <c r="SVN12" s="1026"/>
      <c r="SVO12" s="1025"/>
      <c r="SVP12" s="1026"/>
      <c r="SVQ12" s="1025"/>
      <c r="SVR12" s="1026"/>
      <c r="SVS12" s="1025"/>
      <c r="SVT12" s="1026"/>
      <c r="SVU12" s="1025"/>
      <c r="SVV12" s="1026"/>
      <c r="SVW12" s="1025"/>
      <c r="SVX12" s="1026"/>
      <c r="SVY12" s="1025"/>
      <c r="SVZ12" s="1026"/>
      <c r="SWA12" s="1025"/>
      <c r="SWB12" s="1026"/>
      <c r="SWC12" s="1025"/>
      <c r="SWD12" s="1026"/>
      <c r="SWE12" s="1025"/>
      <c r="SWF12" s="1026"/>
      <c r="SWG12" s="1025"/>
      <c r="SWH12" s="1026"/>
      <c r="SWI12" s="1025"/>
      <c r="SWJ12" s="1026"/>
      <c r="SWK12" s="1025"/>
      <c r="SWL12" s="1026"/>
      <c r="SWM12" s="1025"/>
      <c r="SWN12" s="1026"/>
      <c r="SWO12" s="1025"/>
      <c r="SWP12" s="1026"/>
      <c r="SWQ12" s="1025"/>
      <c r="SWR12" s="1026"/>
      <c r="SWS12" s="1025"/>
      <c r="SWT12" s="1026"/>
      <c r="SWU12" s="1025"/>
      <c r="SWV12" s="1026"/>
      <c r="SWW12" s="1025"/>
      <c r="SWX12" s="1026"/>
      <c r="SWY12" s="1025"/>
      <c r="SWZ12" s="1026"/>
      <c r="SXA12" s="1025"/>
      <c r="SXB12" s="1026"/>
      <c r="SXC12" s="1025"/>
      <c r="SXD12" s="1026"/>
      <c r="SXE12" s="1025"/>
      <c r="SXF12" s="1026"/>
      <c r="SXG12" s="1025"/>
      <c r="SXH12" s="1026"/>
      <c r="SXI12" s="1025"/>
      <c r="SXJ12" s="1026"/>
      <c r="SXK12" s="1025"/>
      <c r="SXL12" s="1026"/>
      <c r="SXM12" s="1025"/>
      <c r="SXN12" s="1026"/>
      <c r="SXO12" s="1025"/>
      <c r="SXP12" s="1026"/>
      <c r="SXQ12" s="1025"/>
      <c r="SXR12" s="1026"/>
      <c r="SXS12" s="1025"/>
      <c r="SXT12" s="1026"/>
      <c r="SXU12" s="1025"/>
      <c r="SXV12" s="1026"/>
      <c r="SXW12" s="1025"/>
      <c r="SXX12" s="1026"/>
      <c r="SXY12" s="1025"/>
      <c r="SXZ12" s="1026"/>
      <c r="SYA12" s="1025"/>
      <c r="SYB12" s="1026"/>
      <c r="SYC12" s="1025"/>
      <c r="SYD12" s="1026"/>
      <c r="SYE12" s="1025"/>
      <c r="SYF12" s="1026"/>
      <c r="SYG12" s="1025"/>
      <c r="SYH12" s="1026"/>
      <c r="SYI12" s="1025"/>
      <c r="SYJ12" s="1026"/>
      <c r="SYK12" s="1025"/>
      <c r="SYL12" s="1026"/>
      <c r="SYM12" s="1025"/>
      <c r="SYN12" s="1026"/>
      <c r="SYO12" s="1025"/>
      <c r="SYP12" s="1026"/>
      <c r="SYQ12" s="1025"/>
      <c r="SYR12" s="1026"/>
      <c r="SYS12" s="1025"/>
      <c r="SYT12" s="1026"/>
      <c r="SYU12" s="1025"/>
      <c r="SYV12" s="1026"/>
      <c r="SYW12" s="1025"/>
      <c r="SYX12" s="1026"/>
      <c r="SYY12" s="1025"/>
      <c r="SYZ12" s="1026"/>
      <c r="SZA12" s="1025"/>
      <c r="SZB12" s="1026"/>
      <c r="SZC12" s="1025"/>
      <c r="SZD12" s="1026"/>
      <c r="SZE12" s="1025"/>
      <c r="SZF12" s="1026"/>
      <c r="SZG12" s="1025"/>
      <c r="SZH12" s="1026"/>
      <c r="SZI12" s="1025"/>
      <c r="SZJ12" s="1026"/>
      <c r="SZK12" s="1025"/>
      <c r="SZL12" s="1026"/>
      <c r="SZM12" s="1025"/>
      <c r="SZN12" s="1026"/>
      <c r="SZO12" s="1025"/>
      <c r="SZP12" s="1026"/>
      <c r="SZQ12" s="1025"/>
      <c r="SZR12" s="1026"/>
      <c r="SZS12" s="1025"/>
      <c r="SZT12" s="1026"/>
      <c r="SZU12" s="1025"/>
      <c r="SZV12" s="1026"/>
      <c r="SZW12" s="1025"/>
      <c r="SZX12" s="1026"/>
      <c r="SZY12" s="1025"/>
      <c r="SZZ12" s="1026"/>
      <c r="TAA12" s="1025"/>
      <c r="TAB12" s="1026"/>
      <c r="TAC12" s="1025"/>
      <c r="TAD12" s="1026"/>
      <c r="TAE12" s="1025"/>
      <c r="TAF12" s="1026"/>
      <c r="TAG12" s="1025"/>
      <c r="TAH12" s="1026"/>
      <c r="TAI12" s="1025"/>
      <c r="TAJ12" s="1026"/>
      <c r="TAK12" s="1025"/>
      <c r="TAL12" s="1026"/>
      <c r="TAM12" s="1025"/>
      <c r="TAN12" s="1026"/>
      <c r="TAO12" s="1025"/>
      <c r="TAP12" s="1026"/>
      <c r="TAQ12" s="1025"/>
      <c r="TAR12" s="1026"/>
      <c r="TAS12" s="1025"/>
      <c r="TAT12" s="1026"/>
      <c r="TAU12" s="1025"/>
      <c r="TAV12" s="1026"/>
      <c r="TAW12" s="1025"/>
      <c r="TAX12" s="1026"/>
      <c r="TAY12" s="1025"/>
      <c r="TAZ12" s="1026"/>
      <c r="TBA12" s="1025"/>
      <c r="TBB12" s="1026"/>
      <c r="TBC12" s="1025"/>
      <c r="TBD12" s="1026"/>
      <c r="TBE12" s="1025"/>
      <c r="TBF12" s="1026"/>
      <c r="TBG12" s="1025"/>
      <c r="TBH12" s="1026"/>
      <c r="TBI12" s="1025"/>
      <c r="TBJ12" s="1026"/>
      <c r="TBK12" s="1025"/>
      <c r="TBL12" s="1026"/>
      <c r="TBM12" s="1025"/>
      <c r="TBN12" s="1026"/>
      <c r="TBO12" s="1025"/>
      <c r="TBP12" s="1026"/>
      <c r="TBQ12" s="1025"/>
      <c r="TBR12" s="1026"/>
      <c r="TBS12" s="1025"/>
      <c r="TBT12" s="1026"/>
      <c r="TBU12" s="1025"/>
      <c r="TBV12" s="1026"/>
      <c r="TBW12" s="1025"/>
      <c r="TBX12" s="1026"/>
      <c r="TBY12" s="1025"/>
      <c r="TBZ12" s="1026"/>
      <c r="TCA12" s="1025"/>
      <c r="TCB12" s="1026"/>
      <c r="TCC12" s="1025"/>
      <c r="TCD12" s="1026"/>
      <c r="TCE12" s="1025"/>
      <c r="TCF12" s="1026"/>
      <c r="TCG12" s="1025"/>
      <c r="TCH12" s="1026"/>
      <c r="TCI12" s="1025"/>
      <c r="TCJ12" s="1026"/>
      <c r="TCK12" s="1025"/>
      <c r="TCL12" s="1026"/>
      <c r="TCM12" s="1025"/>
      <c r="TCN12" s="1026"/>
      <c r="TCO12" s="1025"/>
      <c r="TCP12" s="1026"/>
      <c r="TCQ12" s="1025"/>
      <c r="TCR12" s="1026"/>
      <c r="TCS12" s="1025"/>
      <c r="TCT12" s="1026"/>
      <c r="TCU12" s="1025"/>
      <c r="TCV12" s="1026"/>
      <c r="TCW12" s="1025"/>
      <c r="TCX12" s="1026"/>
      <c r="TCY12" s="1025"/>
      <c r="TCZ12" s="1026"/>
      <c r="TDA12" s="1025"/>
      <c r="TDB12" s="1026"/>
      <c r="TDC12" s="1025"/>
      <c r="TDD12" s="1026"/>
      <c r="TDE12" s="1025"/>
      <c r="TDF12" s="1026"/>
      <c r="TDG12" s="1025"/>
      <c r="TDH12" s="1026"/>
      <c r="TDI12" s="1025"/>
      <c r="TDJ12" s="1026"/>
      <c r="TDK12" s="1025"/>
      <c r="TDL12" s="1026"/>
      <c r="TDM12" s="1025"/>
      <c r="TDN12" s="1026"/>
      <c r="TDO12" s="1025"/>
      <c r="TDP12" s="1026"/>
      <c r="TDQ12" s="1025"/>
      <c r="TDR12" s="1026"/>
      <c r="TDS12" s="1025"/>
      <c r="TDT12" s="1026"/>
      <c r="TDU12" s="1025"/>
      <c r="TDV12" s="1026"/>
      <c r="TDW12" s="1025"/>
      <c r="TDX12" s="1026"/>
      <c r="TDY12" s="1025"/>
      <c r="TDZ12" s="1026"/>
      <c r="TEA12" s="1025"/>
      <c r="TEB12" s="1026"/>
      <c r="TEC12" s="1025"/>
      <c r="TED12" s="1026"/>
      <c r="TEE12" s="1025"/>
      <c r="TEF12" s="1026"/>
      <c r="TEG12" s="1025"/>
      <c r="TEH12" s="1026"/>
      <c r="TEI12" s="1025"/>
      <c r="TEJ12" s="1026"/>
      <c r="TEK12" s="1025"/>
      <c r="TEL12" s="1026"/>
      <c r="TEM12" s="1025"/>
      <c r="TEN12" s="1026"/>
      <c r="TEO12" s="1025"/>
      <c r="TEP12" s="1026"/>
      <c r="TEQ12" s="1025"/>
      <c r="TER12" s="1026"/>
      <c r="TES12" s="1025"/>
      <c r="TET12" s="1026"/>
      <c r="TEU12" s="1025"/>
      <c r="TEV12" s="1026"/>
      <c r="TEW12" s="1025"/>
      <c r="TEX12" s="1026"/>
      <c r="TEY12" s="1025"/>
      <c r="TEZ12" s="1026"/>
      <c r="TFA12" s="1025"/>
      <c r="TFB12" s="1026"/>
      <c r="TFC12" s="1025"/>
      <c r="TFD12" s="1026"/>
      <c r="TFE12" s="1025"/>
      <c r="TFF12" s="1026"/>
      <c r="TFG12" s="1025"/>
      <c r="TFH12" s="1026"/>
      <c r="TFI12" s="1025"/>
      <c r="TFJ12" s="1026"/>
      <c r="TFK12" s="1025"/>
      <c r="TFL12" s="1026"/>
      <c r="TFM12" s="1025"/>
      <c r="TFN12" s="1026"/>
      <c r="TFO12" s="1025"/>
      <c r="TFP12" s="1026"/>
      <c r="TFQ12" s="1025"/>
      <c r="TFR12" s="1026"/>
      <c r="TFS12" s="1025"/>
      <c r="TFT12" s="1026"/>
      <c r="TFU12" s="1025"/>
      <c r="TFV12" s="1026"/>
      <c r="TFW12" s="1025"/>
      <c r="TFX12" s="1026"/>
      <c r="TFY12" s="1025"/>
      <c r="TFZ12" s="1026"/>
      <c r="TGA12" s="1025"/>
      <c r="TGB12" s="1026"/>
      <c r="TGC12" s="1025"/>
      <c r="TGD12" s="1026"/>
      <c r="TGE12" s="1025"/>
      <c r="TGF12" s="1026"/>
      <c r="TGG12" s="1025"/>
      <c r="TGH12" s="1026"/>
      <c r="TGI12" s="1025"/>
      <c r="TGJ12" s="1026"/>
      <c r="TGK12" s="1025"/>
      <c r="TGL12" s="1026"/>
      <c r="TGM12" s="1025"/>
      <c r="TGN12" s="1026"/>
      <c r="TGO12" s="1025"/>
      <c r="TGP12" s="1026"/>
      <c r="TGQ12" s="1025"/>
      <c r="TGR12" s="1026"/>
      <c r="TGS12" s="1025"/>
      <c r="TGT12" s="1026"/>
      <c r="TGU12" s="1025"/>
      <c r="TGV12" s="1026"/>
      <c r="TGW12" s="1025"/>
      <c r="TGX12" s="1026"/>
      <c r="TGY12" s="1025"/>
      <c r="TGZ12" s="1026"/>
      <c r="THA12" s="1025"/>
      <c r="THB12" s="1026"/>
      <c r="THC12" s="1025"/>
      <c r="THD12" s="1026"/>
      <c r="THE12" s="1025"/>
      <c r="THF12" s="1026"/>
      <c r="THG12" s="1025"/>
      <c r="THH12" s="1026"/>
      <c r="THI12" s="1025"/>
      <c r="THJ12" s="1026"/>
      <c r="THK12" s="1025"/>
      <c r="THL12" s="1026"/>
      <c r="THM12" s="1025"/>
      <c r="THN12" s="1026"/>
      <c r="THO12" s="1025"/>
      <c r="THP12" s="1026"/>
      <c r="THQ12" s="1025"/>
      <c r="THR12" s="1026"/>
      <c r="THS12" s="1025"/>
      <c r="THT12" s="1026"/>
      <c r="THU12" s="1025"/>
      <c r="THV12" s="1026"/>
      <c r="THW12" s="1025"/>
      <c r="THX12" s="1026"/>
      <c r="THY12" s="1025"/>
      <c r="THZ12" s="1026"/>
      <c r="TIA12" s="1025"/>
      <c r="TIB12" s="1026"/>
      <c r="TIC12" s="1025"/>
      <c r="TID12" s="1026"/>
      <c r="TIE12" s="1025"/>
      <c r="TIF12" s="1026"/>
      <c r="TIG12" s="1025"/>
      <c r="TIH12" s="1026"/>
      <c r="TII12" s="1025"/>
      <c r="TIJ12" s="1026"/>
      <c r="TIK12" s="1025"/>
      <c r="TIL12" s="1026"/>
      <c r="TIM12" s="1025"/>
      <c r="TIN12" s="1026"/>
      <c r="TIO12" s="1025"/>
      <c r="TIP12" s="1026"/>
      <c r="TIQ12" s="1025"/>
      <c r="TIR12" s="1026"/>
      <c r="TIS12" s="1025"/>
      <c r="TIT12" s="1026"/>
      <c r="TIU12" s="1025"/>
      <c r="TIV12" s="1026"/>
      <c r="TIW12" s="1025"/>
      <c r="TIX12" s="1026"/>
      <c r="TIY12" s="1025"/>
      <c r="TIZ12" s="1026"/>
      <c r="TJA12" s="1025"/>
      <c r="TJB12" s="1026"/>
      <c r="TJC12" s="1025"/>
      <c r="TJD12" s="1026"/>
      <c r="TJE12" s="1025"/>
      <c r="TJF12" s="1026"/>
      <c r="TJG12" s="1025"/>
      <c r="TJH12" s="1026"/>
      <c r="TJI12" s="1025"/>
      <c r="TJJ12" s="1026"/>
      <c r="TJK12" s="1025"/>
      <c r="TJL12" s="1026"/>
      <c r="TJM12" s="1025"/>
      <c r="TJN12" s="1026"/>
      <c r="TJO12" s="1025"/>
      <c r="TJP12" s="1026"/>
      <c r="TJQ12" s="1025"/>
      <c r="TJR12" s="1026"/>
      <c r="TJS12" s="1025"/>
      <c r="TJT12" s="1026"/>
      <c r="TJU12" s="1025"/>
      <c r="TJV12" s="1026"/>
      <c r="TJW12" s="1025"/>
      <c r="TJX12" s="1026"/>
      <c r="TJY12" s="1025"/>
      <c r="TJZ12" s="1026"/>
      <c r="TKA12" s="1025"/>
      <c r="TKB12" s="1026"/>
      <c r="TKC12" s="1025"/>
      <c r="TKD12" s="1026"/>
      <c r="TKE12" s="1025"/>
      <c r="TKF12" s="1026"/>
      <c r="TKG12" s="1025"/>
      <c r="TKH12" s="1026"/>
      <c r="TKI12" s="1025"/>
      <c r="TKJ12" s="1026"/>
      <c r="TKK12" s="1025"/>
      <c r="TKL12" s="1026"/>
      <c r="TKM12" s="1025"/>
      <c r="TKN12" s="1026"/>
      <c r="TKO12" s="1025"/>
      <c r="TKP12" s="1026"/>
      <c r="TKQ12" s="1025"/>
      <c r="TKR12" s="1026"/>
      <c r="TKS12" s="1025"/>
      <c r="TKT12" s="1026"/>
      <c r="TKU12" s="1025"/>
      <c r="TKV12" s="1026"/>
      <c r="TKW12" s="1025"/>
      <c r="TKX12" s="1026"/>
      <c r="TKY12" s="1025"/>
      <c r="TKZ12" s="1026"/>
      <c r="TLA12" s="1025"/>
      <c r="TLB12" s="1026"/>
      <c r="TLC12" s="1025"/>
      <c r="TLD12" s="1026"/>
      <c r="TLE12" s="1025"/>
      <c r="TLF12" s="1026"/>
      <c r="TLG12" s="1025"/>
      <c r="TLH12" s="1026"/>
      <c r="TLI12" s="1025"/>
      <c r="TLJ12" s="1026"/>
      <c r="TLK12" s="1025"/>
      <c r="TLL12" s="1026"/>
      <c r="TLM12" s="1025"/>
      <c r="TLN12" s="1026"/>
      <c r="TLO12" s="1025"/>
      <c r="TLP12" s="1026"/>
      <c r="TLQ12" s="1025"/>
      <c r="TLR12" s="1026"/>
      <c r="TLS12" s="1025"/>
      <c r="TLT12" s="1026"/>
      <c r="TLU12" s="1025"/>
      <c r="TLV12" s="1026"/>
      <c r="TLW12" s="1025"/>
      <c r="TLX12" s="1026"/>
      <c r="TLY12" s="1025"/>
      <c r="TLZ12" s="1026"/>
      <c r="TMA12" s="1025"/>
      <c r="TMB12" s="1026"/>
      <c r="TMC12" s="1025"/>
      <c r="TMD12" s="1026"/>
      <c r="TME12" s="1025"/>
      <c r="TMF12" s="1026"/>
      <c r="TMG12" s="1025"/>
      <c r="TMH12" s="1026"/>
      <c r="TMI12" s="1025"/>
      <c r="TMJ12" s="1026"/>
      <c r="TMK12" s="1025"/>
      <c r="TML12" s="1026"/>
      <c r="TMM12" s="1025"/>
      <c r="TMN12" s="1026"/>
      <c r="TMO12" s="1025"/>
      <c r="TMP12" s="1026"/>
      <c r="TMQ12" s="1025"/>
      <c r="TMR12" s="1026"/>
      <c r="TMS12" s="1025"/>
      <c r="TMT12" s="1026"/>
      <c r="TMU12" s="1025"/>
      <c r="TMV12" s="1026"/>
      <c r="TMW12" s="1025"/>
      <c r="TMX12" s="1026"/>
      <c r="TMY12" s="1025"/>
      <c r="TMZ12" s="1026"/>
      <c r="TNA12" s="1025"/>
      <c r="TNB12" s="1026"/>
      <c r="TNC12" s="1025"/>
      <c r="TND12" s="1026"/>
      <c r="TNE12" s="1025"/>
      <c r="TNF12" s="1026"/>
      <c r="TNG12" s="1025"/>
      <c r="TNH12" s="1026"/>
      <c r="TNI12" s="1025"/>
      <c r="TNJ12" s="1026"/>
      <c r="TNK12" s="1025"/>
      <c r="TNL12" s="1026"/>
      <c r="TNM12" s="1025"/>
      <c r="TNN12" s="1026"/>
      <c r="TNO12" s="1025"/>
      <c r="TNP12" s="1026"/>
      <c r="TNQ12" s="1025"/>
      <c r="TNR12" s="1026"/>
      <c r="TNS12" s="1025"/>
      <c r="TNT12" s="1026"/>
      <c r="TNU12" s="1025"/>
      <c r="TNV12" s="1026"/>
      <c r="TNW12" s="1025"/>
      <c r="TNX12" s="1026"/>
      <c r="TNY12" s="1025"/>
      <c r="TNZ12" s="1026"/>
      <c r="TOA12" s="1025"/>
      <c r="TOB12" s="1026"/>
      <c r="TOC12" s="1025"/>
      <c r="TOD12" s="1026"/>
      <c r="TOE12" s="1025"/>
      <c r="TOF12" s="1026"/>
      <c r="TOG12" s="1025"/>
      <c r="TOH12" s="1026"/>
      <c r="TOI12" s="1025"/>
      <c r="TOJ12" s="1026"/>
      <c r="TOK12" s="1025"/>
      <c r="TOL12" s="1026"/>
      <c r="TOM12" s="1025"/>
      <c r="TON12" s="1026"/>
      <c r="TOO12" s="1025"/>
      <c r="TOP12" s="1026"/>
      <c r="TOQ12" s="1025"/>
      <c r="TOR12" s="1026"/>
      <c r="TOS12" s="1025"/>
      <c r="TOT12" s="1026"/>
      <c r="TOU12" s="1025"/>
      <c r="TOV12" s="1026"/>
      <c r="TOW12" s="1025"/>
      <c r="TOX12" s="1026"/>
      <c r="TOY12" s="1025"/>
      <c r="TOZ12" s="1026"/>
      <c r="TPA12" s="1025"/>
      <c r="TPB12" s="1026"/>
      <c r="TPC12" s="1025"/>
      <c r="TPD12" s="1026"/>
      <c r="TPE12" s="1025"/>
      <c r="TPF12" s="1026"/>
      <c r="TPG12" s="1025"/>
      <c r="TPH12" s="1026"/>
      <c r="TPI12" s="1025"/>
      <c r="TPJ12" s="1026"/>
      <c r="TPK12" s="1025"/>
      <c r="TPL12" s="1026"/>
      <c r="TPM12" s="1025"/>
      <c r="TPN12" s="1026"/>
      <c r="TPO12" s="1025"/>
      <c r="TPP12" s="1026"/>
      <c r="TPQ12" s="1025"/>
      <c r="TPR12" s="1026"/>
      <c r="TPS12" s="1025"/>
      <c r="TPT12" s="1026"/>
      <c r="TPU12" s="1025"/>
      <c r="TPV12" s="1026"/>
      <c r="TPW12" s="1025"/>
      <c r="TPX12" s="1026"/>
      <c r="TPY12" s="1025"/>
      <c r="TPZ12" s="1026"/>
      <c r="TQA12" s="1025"/>
      <c r="TQB12" s="1026"/>
      <c r="TQC12" s="1025"/>
      <c r="TQD12" s="1026"/>
      <c r="TQE12" s="1025"/>
      <c r="TQF12" s="1026"/>
      <c r="TQG12" s="1025"/>
      <c r="TQH12" s="1026"/>
      <c r="TQI12" s="1025"/>
      <c r="TQJ12" s="1026"/>
      <c r="TQK12" s="1025"/>
      <c r="TQL12" s="1026"/>
      <c r="TQM12" s="1025"/>
      <c r="TQN12" s="1026"/>
      <c r="TQO12" s="1025"/>
      <c r="TQP12" s="1026"/>
      <c r="TQQ12" s="1025"/>
      <c r="TQR12" s="1026"/>
      <c r="TQS12" s="1025"/>
      <c r="TQT12" s="1026"/>
      <c r="TQU12" s="1025"/>
      <c r="TQV12" s="1026"/>
      <c r="TQW12" s="1025"/>
      <c r="TQX12" s="1026"/>
      <c r="TQY12" s="1025"/>
      <c r="TQZ12" s="1026"/>
      <c r="TRA12" s="1025"/>
      <c r="TRB12" s="1026"/>
      <c r="TRC12" s="1025"/>
      <c r="TRD12" s="1026"/>
      <c r="TRE12" s="1025"/>
      <c r="TRF12" s="1026"/>
      <c r="TRG12" s="1025"/>
      <c r="TRH12" s="1026"/>
      <c r="TRI12" s="1025"/>
      <c r="TRJ12" s="1026"/>
      <c r="TRK12" s="1025"/>
      <c r="TRL12" s="1026"/>
      <c r="TRM12" s="1025"/>
      <c r="TRN12" s="1026"/>
      <c r="TRO12" s="1025"/>
      <c r="TRP12" s="1026"/>
      <c r="TRQ12" s="1025"/>
      <c r="TRR12" s="1026"/>
      <c r="TRS12" s="1025"/>
      <c r="TRT12" s="1026"/>
      <c r="TRU12" s="1025"/>
      <c r="TRV12" s="1026"/>
      <c r="TRW12" s="1025"/>
      <c r="TRX12" s="1026"/>
      <c r="TRY12" s="1025"/>
      <c r="TRZ12" s="1026"/>
      <c r="TSA12" s="1025"/>
      <c r="TSB12" s="1026"/>
      <c r="TSC12" s="1025"/>
      <c r="TSD12" s="1026"/>
      <c r="TSE12" s="1025"/>
      <c r="TSF12" s="1026"/>
      <c r="TSG12" s="1025"/>
      <c r="TSH12" s="1026"/>
      <c r="TSI12" s="1025"/>
      <c r="TSJ12" s="1026"/>
      <c r="TSK12" s="1025"/>
      <c r="TSL12" s="1026"/>
      <c r="TSM12" s="1025"/>
      <c r="TSN12" s="1026"/>
      <c r="TSO12" s="1025"/>
      <c r="TSP12" s="1026"/>
      <c r="TSQ12" s="1025"/>
      <c r="TSR12" s="1026"/>
      <c r="TSS12" s="1025"/>
      <c r="TST12" s="1026"/>
      <c r="TSU12" s="1025"/>
      <c r="TSV12" s="1026"/>
      <c r="TSW12" s="1025"/>
      <c r="TSX12" s="1026"/>
      <c r="TSY12" s="1025"/>
      <c r="TSZ12" s="1026"/>
      <c r="TTA12" s="1025"/>
      <c r="TTB12" s="1026"/>
      <c r="TTC12" s="1025"/>
      <c r="TTD12" s="1026"/>
      <c r="TTE12" s="1025"/>
      <c r="TTF12" s="1026"/>
      <c r="TTG12" s="1025"/>
      <c r="TTH12" s="1026"/>
      <c r="TTI12" s="1025"/>
      <c r="TTJ12" s="1026"/>
      <c r="TTK12" s="1025"/>
      <c r="TTL12" s="1026"/>
      <c r="TTM12" s="1025"/>
      <c r="TTN12" s="1026"/>
      <c r="TTO12" s="1025"/>
      <c r="TTP12" s="1026"/>
      <c r="TTQ12" s="1025"/>
      <c r="TTR12" s="1026"/>
      <c r="TTS12" s="1025"/>
      <c r="TTT12" s="1026"/>
      <c r="TTU12" s="1025"/>
      <c r="TTV12" s="1026"/>
      <c r="TTW12" s="1025"/>
      <c r="TTX12" s="1026"/>
      <c r="TTY12" s="1025"/>
      <c r="TTZ12" s="1026"/>
      <c r="TUA12" s="1025"/>
      <c r="TUB12" s="1026"/>
      <c r="TUC12" s="1025"/>
      <c r="TUD12" s="1026"/>
      <c r="TUE12" s="1025"/>
      <c r="TUF12" s="1026"/>
      <c r="TUG12" s="1025"/>
      <c r="TUH12" s="1026"/>
      <c r="TUI12" s="1025"/>
      <c r="TUJ12" s="1026"/>
      <c r="TUK12" s="1025"/>
      <c r="TUL12" s="1026"/>
      <c r="TUM12" s="1025"/>
      <c r="TUN12" s="1026"/>
      <c r="TUO12" s="1025"/>
      <c r="TUP12" s="1026"/>
      <c r="TUQ12" s="1025"/>
      <c r="TUR12" s="1026"/>
      <c r="TUS12" s="1025"/>
      <c r="TUT12" s="1026"/>
      <c r="TUU12" s="1025"/>
      <c r="TUV12" s="1026"/>
      <c r="TUW12" s="1025"/>
      <c r="TUX12" s="1026"/>
      <c r="TUY12" s="1025"/>
      <c r="TUZ12" s="1026"/>
      <c r="TVA12" s="1025"/>
      <c r="TVB12" s="1026"/>
      <c r="TVC12" s="1025"/>
      <c r="TVD12" s="1026"/>
      <c r="TVE12" s="1025"/>
      <c r="TVF12" s="1026"/>
      <c r="TVG12" s="1025"/>
      <c r="TVH12" s="1026"/>
      <c r="TVI12" s="1025"/>
      <c r="TVJ12" s="1026"/>
      <c r="TVK12" s="1025"/>
      <c r="TVL12" s="1026"/>
      <c r="TVM12" s="1025"/>
      <c r="TVN12" s="1026"/>
      <c r="TVO12" s="1025"/>
      <c r="TVP12" s="1026"/>
      <c r="TVQ12" s="1025"/>
      <c r="TVR12" s="1026"/>
      <c r="TVS12" s="1025"/>
      <c r="TVT12" s="1026"/>
      <c r="TVU12" s="1025"/>
      <c r="TVV12" s="1026"/>
      <c r="TVW12" s="1025"/>
      <c r="TVX12" s="1026"/>
      <c r="TVY12" s="1025"/>
      <c r="TVZ12" s="1026"/>
      <c r="TWA12" s="1025"/>
      <c r="TWB12" s="1026"/>
      <c r="TWC12" s="1025"/>
      <c r="TWD12" s="1026"/>
      <c r="TWE12" s="1025"/>
      <c r="TWF12" s="1026"/>
      <c r="TWG12" s="1025"/>
      <c r="TWH12" s="1026"/>
      <c r="TWI12" s="1025"/>
      <c r="TWJ12" s="1026"/>
      <c r="TWK12" s="1025"/>
      <c r="TWL12" s="1026"/>
      <c r="TWM12" s="1025"/>
      <c r="TWN12" s="1026"/>
      <c r="TWO12" s="1025"/>
      <c r="TWP12" s="1026"/>
      <c r="TWQ12" s="1025"/>
      <c r="TWR12" s="1026"/>
      <c r="TWS12" s="1025"/>
      <c r="TWT12" s="1026"/>
      <c r="TWU12" s="1025"/>
      <c r="TWV12" s="1026"/>
      <c r="TWW12" s="1025"/>
      <c r="TWX12" s="1026"/>
      <c r="TWY12" s="1025"/>
      <c r="TWZ12" s="1026"/>
      <c r="TXA12" s="1025"/>
      <c r="TXB12" s="1026"/>
      <c r="TXC12" s="1025"/>
      <c r="TXD12" s="1026"/>
      <c r="TXE12" s="1025"/>
      <c r="TXF12" s="1026"/>
      <c r="TXG12" s="1025"/>
      <c r="TXH12" s="1026"/>
      <c r="TXI12" s="1025"/>
      <c r="TXJ12" s="1026"/>
      <c r="TXK12" s="1025"/>
      <c r="TXL12" s="1026"/>
      <c r="TXM12" s="1025"/>
      <c r="TXN12" s="1026"/>
      <c r="TXO12" s="1025"/>
      <c r="TXP12" s="1026"/>
      <c r="TXQ12" s="1025"/>
      <c r="TXR12" s="1026"/>
      <c r="TXS12" s="1025"/>
      <c r="TXT12" s="1026"/>
      <c r="TXU12" s="1025"/>
      <c r="TXV12" s="1026"/>
      <c r="TXW12" s="1025"/>
      <c r="TXX12" s="1026"/>
      <c r="TXY12" s="1025"/>
      <c r="TXZ12" s="1026"/>
      <c r="TYA12" s="1025"/>
      <c r="TYB12" s="1026"/>
      <c r="TYC12" s="1025"/>
      <c r="TYD12" s="1026"/>
      <c r="TYE12" s="1025"/>
      <c r="TYF12" s="1026"/>
      <c r="TYG12" s="1025"/>
      <c r="TYH12" s="1026"/>
      <c r="TYI12" s="1025"/>
      <c r="TYJ12" s="1026"/>
      <c r="TYK12" s="1025"/>
      <c r="TYL12" s="1026"/>
      <c r="TYM12" s="1025"/>
      <c r="TYN12" s="1026"/>
      <c r="TYO12" s="1025"/>
      <c r="TYP12" s="1026"/>
      <c r="TYQ12" s="1025"/>
      <c r="TYR12" s="1026"/>
      <c r="TYS12" s="1025"/>
      <c r="TYT12" s="1026"/>
      <c r="TYU12" s="1025"/>
      <c r="TYV12" s="1026"/>
      <c r="TYW12" s="1025"/>
      <c r="TYX12" s="1026"/>
      <c r="TYY12" s="1025"/>
      <c r="TYZ12" s="1026"/>
      <c r="TZA12" s="1025"/>
      <c r="TZB12" s="1026"/>
      <c r="TZC12" s="1025"/>
      <c r="TZD12" s="1026"/>
      <c r="TZE12" s="1025"/>
      <c r="TZF12" s="1026"/>
      <c r="TZG12" s="1025"/>
      <c r="TZH12" s="1026"/>
      <c r="TZI12" s="1025"/>
      <c r="TZJ12" s="1026"/>
      <c r="TZK12" s="1025"/>
      <c r="TZL12" s="1026"/>
      <c r="TZM12" s="1025"/>
      <c r="TZN12" s="1026"/>
      <c r="TZO12" s="1025"/>
      <c r="TZP12" s="1026"/>
      <c r="TZQ12" s="1025"/>
      <c r="TZR12" s="1026"/>
      <c r="TZS12" s="1025"/>
      <c r="TZT12" s="1026"/>
      <c r="TZU12" s="1025"/>
      <c r="TZV12" s="1026"/>
      <c r="TZW12" s="1025"/>
      <c r="TZX12" s="1026"/>
      <c r="TZY12" s="1025"/>
      <c r="TZZ12" s="1026"/>
      <c r="UAA12" s="1025"/>
      <c r="UAB12" s="1026"/>
      <c r="UAC12" s="1025"/>
      <c r="UAD12" s="1026"/>
      <c r="UAE12" s="1025"/>
      <c r="UAF12" s="1026"/>
      <c r="UAG12" s="1025"/>
      <c r="UAH12" s="1026"/>
      <c r="UAI12" s="1025"/>
      <c r="UAJ12" s="1026"/>
      <c r="UAK12" s="1025"/>
      <c r="UAL12" s="1026"/>
      <c r="UAM12" s="1025"/>
      <c r="UAN12" s="1026"/>
      <c r="UAO12" s="1025"/>
      <c r="UAP12" s="1026"/>
      <c r="UAQ12" s="1025"/>
      <c r="UAR12" s="1026"/>
      <c r="UAS12" s="1025"/>
      <c r="UAT12" s="1026"/>
      <c r="UAU12" s="1025"/>
      <c r="UAV12" s="1026"/>
      <c r="UAW12" s="1025"/>
      <c r="UAX12" s="1026"/>
      <c r="UAY12" s="1025"/>
      <c r="UAZ12" s="1026"/>
      <c r="UBA12" s="1025"/>
      <c r="UBB12" s="1026"/>
      <c r="UBC12" s="1025"/>
      <c r="UBD12" s="1026"/>
      <c r="UBE12" s="1025"/>
      <c r="UBF12" s="1026"/>
      <c r="UBG12" s="1025"/>
      <c r="UBH12" s="1026"/>
      <c r="UBI12" s="1025"/>
      <c r="UBJ12" s="1026"/>
      <c r="UBK12" s="1025"/>
      <c r="UBL12" s="1026"/>
      <c r="UBM12" s="1025"/>
      <c r="UBN12" s="1026"/>
      <c r="UBO12" s="1025"/>
      <c r="UBP12" s="1026"/>
      <c r="UBQ12" s="1025"/>
      <c r="UBR12" s="1026"/>
      <c r="UBS12" s="1025"/>
      <c r="UBT12" s="1026"/>
      <c r="UBU12" s="1025"/>
      <c r="UBV12" s="1026"/>
      <c r="UBW12" s="1025"/>
      <c r="UBX12" s="1026"/>
      <c r="UBY12" s="1025"/>
      <c r="UBZ12" s="1026"/>
      <c r="UCA12" s="1025"/>
      <c r="UCB12" s="1026"/>
      <c r="UCC12" s="1025"/>
      <c r="UCD12" s="1026"/>
      <c r="UCE12" s="1025"/>
      <c r="UCF12" s="1026"/>
      <c r="UCG12" s="1025"/>
      <c r="UCH12" s="1026"/>
      <c r="UCI12" s="1025"/>
      <c r="UCJ12" s="1026"/>
      <c r="UCK12" s="1025"/>
      <c r="UCL12" s="1026"/>
      <c r="UCM12" s="1025"/>
      <c r="UCN12" s="1026"/>
      <c r="UCO12" s="1025"/>
      <c r="UCP12" s="1026"/>
      <c r="UCQ12" s="1025"/>
      <c r="UCR12" s="1026"/>
      <c r="UCS12" s="1025"/>
      <c r="UCT12" s="1026"/>
      <c r="UCU12" s="1025"/>
      <c r="UCV12" s="1026"/>
      <c r="UCW12" s="1025"/>
      <c r="UCX12" s="1026"/>
      <c r="UCY12" s="1025"/>
      <c r="UCZ12" s="1026"/>
      <c r="UDA12" s="1025"/>
      <c r="UDB12" s="1026"/>
      <c r="UDC12" s="1025"/>
      <c r="UDD12" s="1026"/>
      <c r="UDE12" s="1025"/>
      <c r="UDF12" s="1026"/>
      <c r="UDG12" s="1025"/>
      <c r="UDH12" s="1026"/>
      <c r="UDI12" s="1025"/>
      <c r="UDJ12" s="1026"/>
      <c r="UDK12" s="1025"/>
      <c r="UDL12" s="1026"/>
      <c r="UDM12" s="1025"/>
      <c r="UDN12" s="1026"/>
      <c r="UDO12" s="1025"/>
      <c r="UDP12" s="1026"/>
      <c r="UDQ12" s="1025"/>
      <c r="UDR12" s="1026"/>
      <c r="UDS12" s="1025"/>
      <c r="UDT12" s="1026"/>
      <c r="UDU12" s="1025"/>
      <c r="UDV12" s="1026"/>
      <c r="UDW12" s="1025"/>
      <c r="UDX12" s="1026"/>
      <c r="UDY12" s="1025"/>
      <c r="UDZ12" s="1026"/>
      <c r="UEA12" s="1025"/>
      <c r="UEB12" s="1026"/>
      <c r="UEC12" s="1025"/>
      <c r="UED12" s="1026"/>
      <c r="UEE12" s="1025"/>
      <c r="UEF12" s="1026"/>
      <c r="UEG12" s="1025"/>
      <c r="UEH12" s="1026"/>
      <c r="UEI12" s="1025"/>
      <c r="UEJ12" s="1026"/>
      <c r="UEK12" s="1025"/>
      <c r="UEL12" s="1026"/>
      <c r="UEM12" s="1025"/>
      <c r="UEN12" s="1026"/>
      <c r="UEO12" s="1025"/>
      <c r="UEP12" s="1026"/>
      <c r="UEQ12" s="1025"/>
      <c r="UER12" s="1026"/>
      <c r="UES12" s="1025"/>
      <c r="UET12" s="1026"/>
      <c r="UEU12" s="1025"/>
      <c r="UEV12" s="1026"/>
      <c r="UEW12" s="1025"/>
      <c r="UEX12" s="1026"/>
      <c r="UEY12" s="1025"/>
      <c r="UEZ12" s="1026"/>
      <c r="UFA12" s="1025"/>
      <c r="UFB12" s="1026"/>
      <c r="UFC12" s="1025"/>
      <c r="UFD12" s="1026"/>
      <c r="UFE12" s="1025"/>
      <c r="UFF12" s="1026"/>
      <c r="UFG12" s="1025"/>
      <c r="UFH12" s="1026"/>
      <c r="UFI12" s="1025"/>
      <c r="UFJ12" s="1026"/>
      <c r="UFK12" s="1025"/>
      <c r="UFL12" s="1026"/>
      <c r="UFM12" s="1025"/>
      <c r="UFN12" s="1026"/>
      <c r="UFO12" s="1025"/>
      <c r="UFP12" s="1026"/>
      <c r="UFQ12" s="1025"/>
      <c r="UFR12" s="1026"/>
      <c r="UFS12" s="1025"/>
      <c r="UFT12" s="1026"/>
      <c r="UFU12" s="1025"/>
      <c r="UFV12" s="1026"/>
      <c r="UFW12" s="1025"/>
      <c r="UFX12" s="1026"/>
      <c r="UFY12" s="1025"/>
      <c r="UFZ12" s="1026"/>
      <c r="UGA12" s="1025"/>
      <c r="UGB12" s="1026"/>
      <c r="UGC12" s="1025"/>
      <c r="UGD12" s="1026"/>
      <c r="UGE12" s="1025"/>
      <c r="UGF12" s="1026"/>
      <c r="UGG12" s="1025"/>
      <c r="UGH12" s="1026"/>
      <c r="UGI12" s="1025"/>
      <c r="UGJ12" s="1026"/>
      <c r="UGK12" s="1025"/>
      <c r="UGL12" s="1026"/>
      <c r="UGM12" s="1025"/>
      <c r="UGN12" s="1026"/>
      <c r="UGO12" s="1025"/>
      <c r="UGP12" s="1026"/>
      <c r="UGQ12" s="1025"/>
      <c r="UGR12" s="1026"/>
      <c r="UGS12" s="1025"/>
      <c r="UGT12" s="1026"/>
      <c r="UGU12" s="1025"/>
      <c r="UGV12" s="1026"/>
      <c r="UGW12" s="1025"/>
      <c r="UGX12" s="1026"/>
      <c r="UGY12" s="1025"/>
      <c r="UGZ12" s="1026"/>
      <c r="UHA12" s="1025"/>
      <c r="UHB12" s="1026"/>
      <c r="UHC12" s="1025"/>
      <c r="UHD12" s="1026"/>
      <c r="UHE12" s="1025"/>
      <c r="UHF12" s="1026"/>
      <c r="UHG12" s="1025"/>
      <c r="UHH12" s="1026"/>
      <c r="UHI12" s="1025"/>
      <c r="UHJ12" s="1026"/>
      <c r="UHK12" s="1025"/>
      <c r="UHL12" s="1026"/>
      <c r="UHM12" s="1025"/>
      <c r="UHN12" s="1026"/>
      <c r="UHO12" s="1025"/>
      <c r="UHP12" s="1026"/>
      <c r="UHQ12" s="1025"/>
      <c r="UHR12" s="1026"/>
      <c r="UHS12" s="1025"/>
      <c r="UHT12" s="1026"/>
      <c r="UHU12" s="1025"/>
      <c r="UHV12" s="1026"/>
      <c r="UHW12" s="1025"/>
      <c r="UHX12" s="1026"/>
      <c r="UHY12" s="1025"/>
      <c r="UHZ12" s="1026"/>
      <c r="UIA12" s="1025"/>
      <c r="UIB12" s="1026"/>
      <c r="UIC12" s="1025"/>
      <c r="UID12" s="1026"/>
      <c r="UIE12" s="1025"/>
      <c r="UIF12" s="1026"/>
      <c r="UIG12" s="1025"/>
      <c r="UIH12" s="1026"/>
      <c r="UII12" s="1025"/>
      <c r="UIJ12" s="1026"/>
      <c r="UIK12" s="1025"/>
      <c r="UIL12" s="1026"/>
      <c r="UIM12" s="1025"/>
      <c r="UIN12" s="1026"/>
      <c r="UIO12" s="1025"/>
      <c r="UIP12" s="1026"/>
      <c r="UIQ12" s="1025"/>
      <c r="UIR12" s="1026"/>
      <c r="UIS12" s="1025"/>
      <c r="UIT12" s="1026"/>
      <c r="UIU12" s="1025"/>
      <c r="UIV12" s="1026"/>
      <c r="UIW12" s="1025"/>
      <c r="UIX12" s="1026"/>
      <c r="UIY12" s="1025"/>
      <c r="UIZ12" s="1026"/>
      <c r="UJA12" s="1025"/>
      <c r="UJB12" s="1026"/>
      <c r="UJC12" s="1025"/>
      <c r="UJD12" s="1026"/>
      <c r="UJE12" s="1025"/>
      <c r="UJF12" s="1026"/>
      <c r="UJG12" s="1025"/>
      <c r="UJH12" s="1026"/>
      <c r="UJI12" s="1025"/>
      <c r="UJJ12" s="1026"/>
      <c r="UJK12" s="1025"/>
      <c r="UJL12" s="1026"/>
      <c r="UJM12" s="1025"/>
      <c r="UJN12" s="1026"/>
      <c r="UJO12" s="1025"/>
      <c r="UJP12" s="1026"/>
      <c r="UJQ12" s="1025"/>
      <c r="UJR12" s="1026"/>
      <c r="UJS12" s="1025"/>
      <c r="UJT12" s="1026"/>
      <c r="UJU12" s="1025"/>
      <c r="UJV12" s="1026"/>
      <c r="UJW12" s="1025"/>
      <c r="UJX12" s="1026"/>
      <c r="UJY12" s="1025"/>
      <c r="UJZ12" s="1026"/>
      <c r="UKA12" s="1025"/>
      <c r="UKB12" s="1026"/>
      <c r="UKC12" s="1025"/>
      <c r="UKD12" s="1026"/>
      <c r="UKE12" s="1025"/>
      <c r="UKF12" s="1026"/>
      <c r="UKG12" s="1025"/>
      <c r="UKH12" s="1026"/>
      <c r="UKI12" s="1025"/>
      <c r="UKJ12" s="1026"/>
      <c r="UKK12" s="1025"/>
      <c r="UKL12" s="1026"/>
      <c r="UKM12" s="1025"/>
      <c r="UKN12" s="1026"/>
      <c r="UKO12" s="1025"/>
      <c r="UKP12" s="1026"/>
      <c r="UKQ12" s="1025"/>
      <c r="UKR12" s="1026"/>
      <c r="UKS12" s="1025"/>
      <c r="UKT12" s="1026"/>
      <c r="UKU12" s="1025"/>
      <c r="UKV12" s="1026"/>
      <c r="UKW12" s="1025"/>
      <c r="UKX12" s="1026"/>
      <c r="UKY12" s="1025"/>
      <c r="UKZ12" s="1026"/>
      <c r="ULA12" s="1025"/>
      <c r="ULB12" s="1026"/>
      <c r="ULC12" s="1025"/>
      <c r="ULD12" s="1026"/>
      <c r="ULE12" s="1025"/>
      <c r="ULF12" s="1026"/>
      <c r="ULG12" s="1025"/>
      <c r="ULH12" s="1026"/>
      <c r="ULI12" s="1025"/>
      <c r="ULJ12" s="1026"/>
      <c r="ULK12" s="1025"/>
      <c r="ULL12" s="1026"/>
      <c r="ULM12" s="1025"/>
      <c r="ULN12" s="1026"/>
      <c r="ULO12" s="1025"/>
      <c r="ULP12" s="1026"/>
      <c r="ULQ12" s="1025"/>
      <c r="ULR12" s="1026"/>
      <c r="ULS12" s="1025"/>
      <c r="ULT12" s="1026"/>
      <c r="ULU12" s="1025"/>
      <c r="ULV12" s="1026"/>
      <c r="ULW12" s="1025"/>
      <c r="ULX12" s="1026"/>
      <c r="ULY12" s="1025"/>
      <c r="ULZ12" s="1026"/>
      <c r="UMA12" s="1025"/>
      <c r="UMB12" s="1026"/>
      <c r="UMC12" s="1025"/>
      <c r="UMD12" s="1026"/>
      <c r="UME12" s="1025"/>
      <c r="UMF12" s="1026"/>
      <c r="UMG12" s="1025"/>
      <c r="UMH12" s="1026"/>
      <c r="UMI12" s="1025"/>
      <c r="UMJ12" s="1026"/>
      <c r="UMK12" s="1025"/>
      <c r="UML12" s="1026"/>
      <c r="UMM12" s="1025"/>
      <c r="UMN12" s="1026"/>
      <c r="UMO12" s="1025"/>
      <c r="UMP12" s="1026"/>
      <c r="UMQ12" s="1025"/>
      <c r="UMR12" s="1026"/>
      <c r="UMS12" s="1025"/>
      <c r="UMT12" s="1026"/>
      <c r="UMU12" s="1025"/>
      <c r="UMV12" s="1026"/>
      <c r="UMW12" s="1025"/>
      <c r="UMX12" s="1026"/>
      <c r="UMY12" s="1025"/>
      <c r="UMZ12" s="1026"/>
      <c r="UNA12" s="1025"/>
      <c r="UNB12" s="1026"/>
      <c r="UNC12" s="1025"/>
      <c r="UND12" s="1026"/>
      <c r="UNE12" s="1025"/>
      <c r="UNF12" s="1026"/>
      <c r="UNG12" s="1025"/>
      <c r="UNH12" s="1026"/>
      <c r="UNI12" s="1025"/>
      <c r="UNJ12" s="1026"/>
      <c r="UNK12" s="1025"/>
      <c r="UNL12" s="1026"/>
      <c r="UNM12" s="1025"/>
      <c r="UNN12" s="1026"/>
      <c r="UNO12" s="1025"/>
      <c r="UNP12" s="1026"/>
      <c r="UNQ12" s="1025"/>
      <c r="UNR12" s="1026"/>
      <c r="UNS12" s="1025"/>
      <c r="UNT12" s="1026"/>
      <c r="UNU12" s="1025"/>
      <c r="UNV12" s="1026"/>
      <c r="UNW12" s="1025"/>
      <c r="UNX12" s="1026"/>
      <c r="UNY12" s="1025"/>
      <c r="UNZ12" s="1026"/>
      <c r="UOA12" s="1025"/>
      <c r="UOB12" s="1026"/>
      <c r="UOC12" s="1025"/>
      <c r="UOD12" s="1026"/>
      <c r="UOE12" s="1025"/>
      <c r="UOF12" s="1026"/>
      <c r="UOG12" s="1025"/>
      <c r="UOH12" s="1026"/>
      <c r="UOI12" s="1025"/>
      <c r="UOJ12" s="1026"/>
      <c r="UOK12" s="1025"/>
      <c r="UOL12" s="1026"/>
      <c r="UOM12" s="1025"/>
      <c r="UON12" s="1026"/>
      <c r="UOO12" s="1025"/>
      <c r="UOP12" s="1026"/>
      <c r="UOQ12" s="1025"/>
      <c r="UOR12" s="1026"/>
      <c r="UOS12" s="1025"/>
      <c r="UOT12" s="1026"/>
      <c r="UOU12" s="1025"/>
      <c r="UOV12" s="1026"/>
      <c r="UOW12" s="1025"/>
      <c r="UOX12" s="1026"/>
      <c r="UOY12" s="1025"/>
      <c r="UOZ12" s="1026"/>
      <c r="UPA12" s="1025"/>
      <c r="UPB12" s="1026"/>
      <c r="UPC12" s="1025"/>
      <c r="UPD12" s="1026"/>
      <c r="UPE12" s="1025"/>
      <c r="UPF12" s="1026"/>
      <c r="UPG12" s="1025"/>
      <c r="UPH12" s="1026"/>
      <c r="UPI12" s="1025"/>
      <c r="UPJ12" s="1026"/>
      <c r="UPK12" s="1025"/>
      <c r="UPL12" s="1026"/>
      <c r="UPM12" s="1025"/>
      <c r="UPN12" s="1026"/>
      <c r="UPO12" s="1025"/>
      <c r="UPP12" s="1026"/>
      <c r="UPQ12" s="1025"/>
      <c r="UPR12" s="1026"/>
      <c r="UPS12" s="1025"/>
      <c r="UPT12" s="1026"/>
      <c r="UPU12" s="1025"/>
      <c r="UPV12" s="1026"/>
      <c r="UPW12" s="1025"/>
      <c r="UPX12" s="1026"/>
      <c r="UPY12" s="1025"/>
      <c r="UPZ12" s="1026"/>
      <c r="UQA12" s="1025"/>
      <c r="UQB12" s="1026"/>
      <c r="UQC12" s="1025"/>
      <c r="UQD12" s="1026"/>
      <c r="UQE12" s="1025"/>
      <c r="UQF12" s="1026"/>
      <c r="UQG12" s="1025"/>
      <c r="UQH12" s="1026"/>
      <c r="UQI12" s="1025"/>
      <c r="UQJ12" s="1026"/>
      <c r="UQK12" s="1025"/>
      <c r="UQL12" s="1026"/>
      <c r="UQM12" s="1025"/>
      <c r="UQN12" s="1026"/>
      <c r="UQO12" s="1025"/>
      <c r="UQP12" s="1026"/>
      <c r="UQQ12" s="1025"/>
      <c r="UQR12" s="1026"/>
      <c r="UQS12" s="1025"/>
      <c r="UQT12" s="1026"/>
      <c r="UQU12" s="1025"/>
      <c r="UQV12" s="1026"/>
      <c r="UQW12" s="1025"/>
      <c r="UQX12" s="1026"/>
      <c r="UQY12" s="1025"/>
      <c r="UQZ12" s="1026"/>
      <c r="URA12" s="1025"/>
      <c r="URB12" s="1026"/>
      <c r="URC12" s="1025"/>
      <c r="URD12" s="1026"/>
      <c r="URE12" s="1025"/>
      <c r="URF12" s="1026"/>
      <c r="URG12" s="1025"/>
      <c r="URH12" s="1026"/>
      <c r="URI12" s="1025"/>
      <c r="URJ12" s="1026"/>
      <c r="URK12" s="1025"/>
      <c r="URL12" s="1026"/>
      <c r="URM12" s="1025"/>
      <c r="URN12" s="1026"/>
      <c r="URO12" s="1025"/>
      <c r="URP12" s="1026"/>
      <c r="URQ12" s="1025"/>
      <c r="URR12" s="1026"/>
      <c r="URS12" s="1025"/>
      <c r="URT12" s="1026"/>
      <c r="URU12" s="1025"/>
      <c r="URV12" s="1026"/>
      <c r="URW12" s="1025"/>
      <c r="URX12" s="1026"/>
      <c r="URY12" s="1025"/>
      <c r="URZ12" s="1026"/>
      <c r="USA12" s="1025"/>
      <c r="USB12" s="1026"/>
      <c r="USC12" s="1025"/>
      <c r="USD12" s="1026"/>
      <c r="USE12" s="1025"/>
      <c r="USF12" s="1026"/>
      <c r="USG12" s="1025"/>
      <c r="USH12" s="1026"/>
      <c r="USI12" s="1025"/>
      <c r="USJ12" s="1026"/>
      <c r="USK12" s="1025"/>
      <c r="USL12" s="1026"/>
      <c r="USM12" s="1025"/>
      <c r="USN12" s="1026"/>
      <c r="USO12" s="1025"/>
      <c r="USP12" s="1026"/>
      <c r="USQ12" s="1025"/>
      <c r="USR12" s="1026"/>
      <c r="USS12" s="1025"/>
      <c r="UST12" s="1026"/>
      <c r="USU12" s="1025"/>
      <c r="USV12" s="1026"/>
      <c r="USW12" s="1025"/>
      <c r="USX12" s="1026"/>
      <c r="USY12" s="1025"/>
      <c r="USZ12" s="1026"/>
      <c r="UTA12" s="1025"/>
      <c r="UTB12" s="1026"/>
      <c r="UTC12" s="1025"/>
      <c r="UTD12" s="1026"/>
      <c r="UTE12" s="1025"/>
      <c r="UTF12" s="1026"/>
      <c r="UTG12" s="1025"/>
      <c r="UTH12" s="1026"/>
      <c r="UTI12" s="1025"/>
      <c r="UTJ12" s="1026"/>
      <c r="UTK12" s="1025"/>
      <c r="UTL12" s="1026"/>
      <c r="UTM12" s="1025"/>
      <c r="UTN12" s="1026"/>
      <c r="UTO12" s="1025"/>
      <c r="UTP12" s="1026"/>
      <c r="UTQ12" s="1025"/>
      <c r="UTR12" s="1026"/>
      <c r="UTS12" s="1025"/>
      <c r="UTT12" s="1026"/>
      <c r="UTU12" s="1025"/>
      <c r="UTV12" s="1026"/>
      <c r="UTW12" s="1025"/>
      <c r="UTX12" s="1026"/>
      <c r="UTY12" s="1025"/>
      <c r="UTZ12" s="1026"/>
      <c r="UUA12" s="1025"/>
      <c r="UUB12" s="1026"/>
      <c r="UUC12" s="1025"/>
      <c r="UUD12" s="1026"/>
      <c r="UUE12" s="1025"/>
      <c r="UUF12" s="1026"/>
      <c r="UUG12" s="1025"/>
      <c r="UUH12" s="1026"/>
      <c r="UUI12" s="1025"/>
      <c r="UUJ12" s="1026"/>
      <c r="UUK12" s="1025"/>
      <c r="UUL12" s="1026"/>
      <c r="UUM12" s="1025"/>
      <c r="UUN12" s="1026"/>
      <c r="UUO12" s="1025"/>
      <c r="UUP12" s="1026"/>
      <c r="UUQ12" s="1025"/>
      <c r="UUR12" s="1026"/>
      <c r="UUS12" s="1025"/>
      <c r="UUT12" s="1026"/>
      <c r="UUU12" s="1025"/>
      <c r="UUV12" s="1026"/>
      <c r="UUW12" s="1025"/>
      <c r="UUX12" s="1026"/>
      <c r="UUY12" s="1025"/>
      <c r="UUZ12" s="1026"/>
      <c r="UVA12" s="1025"/>
      <c r="UVB12" s="1026"/>
      <c r="UVC12" s="1025"/>
      <c r="UVD12" s="1026"/>
      <c r="UVE12" s="1025"/>
      <c r="UVF12" s="1026"/>
      <c r="UVG12" s="1025"/>
      <c r="UVH12" s="1026"/>
      <c r="UVI12" s="1025"/>
      <c r="UVJ12" s="1026"/>
      <c r="UVK12" s="1025"/>
      <c r="UVL12" s="1026"/>
      <c r="UVM12" s="1025"/>
      <c r="UVN12" s="1026"/>
      <c r="UVO12" s="1025"/>
      <c r="UVP12" s="1026"/>
      <c r="UVQ12" s="1025"/>
      <c r="UVR12" s="1026"/>
      <c r="UVS12" s="1025"/>
      <c r="UVT12" s="1026"/>
      <c r="UVU12" s="1025"/>
      <c r="UVV12" s="1026"/>
      <c r="UVW12" s="1025"/>
      <c r="UVX12" s="1026"/>
      <c r="UVY12" s="1025"/>
      <c r="UVZ12" s="1026"/>
      <c r="UWA12" s="1025"/>
      <c r="UWB12" s="1026"/>
      <c r="UWC12" s="1025"/>
      <c r="UWD12" s="1026"/>
      <c r="UWE12" s="1025"/>
      <c r="UWF12" s="1026"/>
      <c r="UWG12" s="1025"/>
      <c r="UWH12" s="1026"/>
      <c r="UWI12" s="1025"/>
      <c r="UWJ12" s="1026"/>
      <c r="UWK12" s="1025"/>
      <c r="UWL12" s="1026"/>
      <c r="UWM12" s="1025"/>
      <c r="UWN12" s="1026"/>
      <c r="UWO12" s="1025"/>
      <c r="UWP12" s="1026"/>
      <c r="UWQ12" s="1025"/>
      <c r="UWR12" s="1026"/>
      <c r="UWS12" s="1025"/>
      <c r="UWT12" s="1026"/>
      <c r="UWU12" s="1025"/>
      <c r="UWV12" s="1026"/>
      <c r="UWW12" s="1025"/>
      <c r="UWX12" s="1026"/>
      <c r="UWY12" s="1025"/>
      <c r="UWZ12" s="1026"/>
      <c r="UXA12" s="1025"/>
      <c r="UXB12" s="1026"/>
      <c r="UXC12" s="1025"/>
      <c r="UXD12" s="1026"/>
      <c r="UXE12" s="1025"/>
      <c r="UXF12" s="1026"/>
      <c r="UXG12" s="1025"/>
      <c r="UXH12" s="1026"/>
      <c r="UXI12" s="1025"/>
      <c r="UXJ12" s="1026"/>
      <c r="UXK12" s="1025"/>
      <c r="UXL12" s="1026"/>
      <c r="UXM12" s="1025"/>
      <c r="UXN12" s="1026"/>
      <c r="UXO12" s="1025"/>
      <c r="UXP12" s="1026"/>
      <c r="UXQ12" s="1025"/>
      <c r="UXR12" s="1026"/>
      <c r="UXS12" s="1025"/>
      <c r="UXT12" s="1026"/>
      <c r="UXU12" s="1025"/>
      <c r="UXV12" s="1026"/>
      <c r="UXW12" s="1025"/>
      <c r="UXX12" s="1026"/>
      <c r="UXY12" s="1025"/>
      <c r="UXZ12" s="1026"/>
      <c r="UYA12" s="1025"/>
      <c r="UYB12" s="1026"/>
      <c r="UYC12" s="1025"/>
      <c r="UYD12" s="1026"/>
      <c r="UYE12" s="1025"/>
      <c r="UYF12" s="1026"/>
      <c r="UYG12" s="1025"/>
      <c r="UYH12" s="1026"/>
      <c r="UYI12" s="1025"/>
      <c r="UYJ12" s="1026"/>
      <c r="UYK12" s="1025"/>
      <c r="UYL12" s="1026"/>
      <c r="UYM12" s="1025"/>
      <c r="UYN12" s="1026"/>
      <c r="UYO12" s="1025"/>
      <c r="UYP12" s="1026"/>
      <c r="UYQ12" s="1025"/>
      <c r="UYR12" s="1026"/>
      <c r="UYS12" s="1025"/>
      <c r="UYT12" s="1026"/>
      <c r="UYU12" s="1025"/>
      <c r="UYV12" s="1026"/>
      <c r="UYW12" s="1025"/>
      <c r="UYX12" s="1026"/>
      <c r="UYY12" s="1025"/>
      <c r="UYZ12" s="1026"/>
      <c r="UZA12" s="1025"/>
      <c r="UZB12" s="1026"/>
      <c r="UZC12" s="1025"/>
      <c r="UZD12" s="1026"/>
      <c r="UZE12" s="1025"/>
      <c r="UZF12" s="1026"/>
      <c r="UZG12" s="1025"/>
      <c r="UZH12" s="1026"/>
      <c r="UZI12" s="1025"/>
      <c r="UZJ12" s="1026"/>
      <c r="UZK12" s="1025"/>
      <c r="UZL12" s="1026"/>
      <c r="UZM12" s="1025"/>
      <c r="UZN12" s="1026"/>
      <c r="UZO12" s="1025"/>
      <c r="UZP12" s="1026"/>
      <c r="UZQ12" s="1025"/>
      <c r="UZR12" s="1026"/>
      <c r="UZS12" s="1025"/>
      <c r="UZT12" s="1026"/>
      <c r="UZU12" s="1025"/>
      <c r="UZV12" s="1026"/>
      <c r="UZW12" s="1025"/>
      <c r="UZX12" s="1026"/>
      <c r="UZY12" s="1025"/>
      <c r="UZZ12" s="1026"/>
      <c r="VAA12" s="1025"/>
      <c r="VAB12" s="1026"/>
      <c r="VAC12" s="1025"/>
      <c r="VAD12" s="1026"/>
      <c r="VAE12" s="1025"/>
      <c r="VAF12" s="1026"/>
      <c r="VAG12" s="1025"/>
      <c r="VAH12" s="1026"/>
      <c r="VAI12" s="1025"/>
      <c r="VAJ12" s="1026"/>
      <c r="VAK12" s="1025"/>
      <c r="VAL12" s="1026"/>
      <c r="VAM12" s="1025"/>
      <c r="VAN12" s="1026"/>
      <c r="VAO12" s="1025"/>
      <c r="VAP12" s="1026"/>
      <c r="VAQ12" s="1025"/>
      <c r="VAR12" s="1026"/>
      <c r="VAS12" s="1025"/>
      <c r="VAT12" s="1026"/>
      <c r="VAU12" s="1025"/>
      <c r="VAV12" s="1026"/>
      <c r="VAW12" s="1025"/>
      <c r="VAX12" s="1026"/>
      <c r="VAY12" s="1025"/>
      <c r="VAZ12" s="1026"/>
      <c r="VBA12" s="1025"/>
      <c r="VBB12" s="1026"/>
      <c r="VBC12" s="1025"/>
      <c r="VBD12" s="1026"/>
      <c r="VBE12" s="1025"/>
      <c r="VBF12" s="1026"/>
      <c r="VBG12" s="1025"/>
      <c r="VBH12" s="1026"/>
      <c r="VBI12" s="1025"/>
      <c r="VBJ12" s="1026"/>
      <c r="VBK12" s="1025"/>
      <c r="VBL12" s="1026"/>
      <c r="VBM12" s="1025"/>
      <c r="VBN12" s="1026"/>
      <c r="VBO12" s="1025"/>
      <c r="VBP12" s="1026"/>
      <c r="VBQ12" s="1025"/>
      <c r="VBR12" s="1026"/>
      <c r="VBS12" s="1025"/>
      <c r="VBT12" s="1026"/>
      <c r="VBU12" s="1025"/>
      <c r="VBV12" s="1026"/>
      <c r="VBW12" s="1025"/>
      <c r="VBX12" s="1026"/>
      <c r="VBY12" s="1025"/>
      <c r="VBZ12" s="1026"/>
      <c r="VCA12" s="1025"/>
      <c r="VCB12" s="1026"/>
      <c r="VCC12" s="1025"/>
      <c r="VCD12" s="1026"/>
      <c r="VCE12" s="1025"/>
      <c r="VCF12" s="1026"/>
      <c r="VCG12" s="1025"/>
      <c r="VCH12" s="1026"/>
      <c r="VCI12" s="1025"/>
      <c r="VCJ12" s="1026"/>
      <c r="VCK12" s="1025"/>
      <c r="VCL12" s="1026"/>
      <c r="VCM12" s="1025"/>
      <c r="VCN12" s="1026"/>
      <c r="VCO12" s="1025"/>
      <c r="VCP12" s="1026"/>
      <c r="VCQ12" s="1025"/>
      <c r="VCR12" s="1026"/>
      <c r="VCS12" s="1025"/>
      <c r="VCT12" s="1026"/>
      <c r="VCU12" s="1025"/>
      <c r="VCV12" s="1026"/>
      <c r="VCW12" s="1025"/>
      <c r="VCX12" s="1026"/>
      <c r="VCY12" s="1025"/>
      <c r="VCZ12" s="1026"/>
      <c r="VDA12" s="1025"/>
      <c r="VDB12" s="1026"/>
      <c r="VDC12" s="1025"/>
      <c r="VDD12" s="1026"/>
      <c r="VDE12" s="1025"/>
      <c r="VDF12" s="1026"/>
      <c r="VDG12" s="1025"/>
      <c r="VDH12" s="1026"/>
      <c r="VDI12" s="1025"/>
      <c r="VDJ12" s="1026"/>
      <c r="VDK12" s="1025"/>
      <c r="VDL12" s="1026"/>
      <c r="VDM12" s="1025"/>
      <c r="VDN12" s="1026"/>
      <c r="VDO12" s="1025"/>
      <c r="VDP12" s="1026"/>
      <c r="VDQ12" s="1025"/>
      <c r="VDR12" s="1026"/>
      <c r="VDS12" s="1025"/>
      <c r="VDT12" s="1026"/>
      <c r="VDU12" s="1025"/>
      <c r="VDV12" s="1026"/>
      <c r="VDW12" s="1025"/>
      <c r="VDX12" s="1026"/>
      <c r="VDY12" s="1025"/>
      <c r="VDZ12" s="1026"/>
      <c r="VEA12" s="1025"/>
      <c r="VEB12" s="1026"/>
      <c r="VEC12" s="1025"/>
      <c r="VED12" s="1026"/>
      <c r="VEE12" s="1025"/>
      <c r="VEF12" s="1026"/>
      <c r="VEG12" s="1025"/>
      <c r="VEH12" s="1026"/>
      <c r="VEI12" s="1025"/>
      <c r="VEJ12" s="1026"/>
      <c r="VEK12" s="1025"/>
      <c r="VEL12" s="1026"/>
      <c r="VEM12" s="1025"/>
      <c r="VEN12" s="1026"/>
      <c r="VEO12" s="1025"/>
      <c r="VEP12" s="1026"/>
      <c r="VEQ12" s="1025"/>
      <c r="VER12" s="1026"/>
      <c r="VES12" s="1025"/>
      <c r="VET12" s="1026"/>
      <c r="VEU12" s="1025"/>
      <c r="VEV12" s="1026"/>
      <c r="VEW12" s="1025"/>
      <c r="VEX12" s="1026"/>
      <c r="VEY12" s="1025"/>
      <c r="VEZ12" s="1026"/>
      <c r="VFA12" s="1025"/>
      <c r="VFB12" s="1026"/>
      <c r="VFC12" s="1025"/>
      <c r="VFD12" s="1026"/>
      <c r="VFE12" s="1025"/>
      <c r="VFF12" s="1026"/>
      <c r="VFG12" s="1025"/>
      <c r="VFH12" s="1026"/>
      <c r="VFI12" s="1025"/>
      <c r="VFJ12" s="1026"/>
      <c r="VFK12" s="1025"/>
      <c r="VFL12" s="1026"/>
      <c r="VFM12" s="1025"/>
      <c r="VFN12" s="1026"/>
      <c r="VFO12" s="1025"/>
      <c r="VFP12" s="1026"/>
      <c r="VFQ12" s="1025"/>
      <c r="VFR12" s="1026"/>
      <c r="VFS12" s="1025"/>
      <c r="VFT12" s="1026"/>
      <c r="VFU12" s="1025"/>
      <c r="VFV12" s="1026"/>
      <c r="VFW12" s="1025"/>
      <c r="VFX12" s="1026"/>
      <c r="VFY12" s="1025"/>
      <c r="VFZ12" s="1026"/>
      <c r="VGA12" s="1025"/>
      <c r="VGB12" s="1026"/>
      <c r="VGC12" s="1025"/>
      <c r="VGD12" s="1026"/>
      <c r="VGE12" s="1025"/>
      <c r="VGF12" s="1026"/>
      <c r="VGG12" s="1025"/>
      <c r="VGH12" s="1026"/>
      <c r="VGI12" s="1025"/>
      <c r="VGJ12" s="1026"/>
      <c r="VGK12" s="1025"/>
      <c r="VGL12" s="1026"/>
      <c r="VGM12" s="1025"/>
      <c r="VGN12" s="1026"/>
      <c r="VGO12" s="1025"/>
      <c r="VGP12" s="1026"/>
      <c r="VGQ12" s="1025"/>
      <c r="VGR12" s="1026"/>
      <c r="VGS12" s="1025"/>
      <c r="VGT12" s="1026"/>
      <c r="VGU12" s="1025"/>
      <c r="VGV12" s="1026"/>
      <c r="VGW12" s="1025"/>
      <c r="VGX12" s="1026"/>
      <c r="VGY12" s="1025"/>
      <c r="VGZ12" s="1026"/>
      <c r="VHA12" s="1025"/>
      <c r="VHB12" s="1026"/>
      <c r="VHC12" s="1025"/>
      <c r="VHD12" s="1026"/>
      <c r="VHE12" s="1025"/>
      <c r="VHF12" s="1026"/>
      <c r="VHG12" s="1025"/>
      <c r="VHH12" s="1026"/>
      <c r="VHI12" s="1025"/>
      <c r="VHJ12" s="1026"/>
      <c r="VHK12" s="1025"/>
      <c r="VHL12" s="1026"/>
      <c r="VHM12" s="1025"/>
      <c r="VHN12" s="1026"/>
      <c r="VHO12" s="1025"/>
      <c r="VHP12" s="1026"/>
      <c r="VHQ12" s="1025"/>
      <c r="VHR12" s="1026"/>
      <c r="VHS12" s="1025"/>
      <c r="VHT12" s="1026"/>
      <c r="VHU12" s="1025"/>
      <c r="VHV12" s="1026"/>
      <c r="VHW12" s="1025"/>
      <c r="VHX12" s="1026"/>
      <c r="VHY12" s="1025"/>
      <c r="VHZ12" s="1026"/>
      <c r="VIA12" s="1025"/>
      <c r="VIB12" s="1026"/>
      <c r="VIC12" s="1025"/>
      <c r="VID12" s="1026"/>
      <c r="VIE12" s="1025"/>
      <c r="VIF12" s="1026"/>
      <c r="VIG12" s="1025"/>
      <c r="VIH12" s="1026"/>
      <c r="VII12" s="1025"/>
      <c r="VIJ12" s="1026"/>
      <c r="VIK12" s="1025"/>
      <c r="VIL12" s="1026"/>
      <c r="VIM12" s="1025"/>
      <c r="VIN12" s="1026"/>
      <c r="VIO12" s="1025"/>
      <c r="VIP12" s="1026"/>
      <c r="VIQ12" s="1025"/>
      <c r="VIR12" s="1026"/>
      <c r="VIS12" s="1025"/>
      <c r="VIT12" s="1026"/>
      <c r="VIU12" s="1025"/>
      <c r="VIV12" s="1026"/>
      <c r="VIW12" s="1025"/>
      <c r="VIX12" s="1026"/>
      <c r="VIY12" s="1025"/>
      <c r="VIZ12" s="1026"/>
      <c r="VJA12" s="1025"/>
      <c r="VJB12" s="1026"/>
      <c r="VJC12" s="1025"/>
      <c r="VJD12" s="1026"/>
      <c r="VJE12" s="1025"/>
      <c r="VJF12" s="1026"/>
      <c r="VJG12" s="1025"/>
      <c r="VJH12" s="1026"/>
      <c r="VJI12" s="1025"/>
      <c r="VJJ12" s="1026"/>
      <c r="VJK12" s="1025"/>
      <c r="VJL12" s="1026"/>
      <c r="VJM12" s="1025"/>
      <c r="VJN12" s="1026"/>
      <c r="VJO12" s="1025"/>
      <c r="VJP12" s="1026"/>
      <c r="VJQ12" s="1025"/>
      <c r="VJR12" s="1026"/>
      <c r="VJS12" s="1025"/>
      <c r="VJT12" s="1026"/>
      <c r="VJU12" s="1025"/>
      <c r="VJV12" s="1026"/>
      <c r="VJW12" s="1025"/>
      <c r="VJX12" s="1026"/>
      <c r="VJY12" s="1025"/>
      <c r="VJZ12" s="1026"/>
      <c r="VKA12" s="1025"/>
      <c r="VKB12" s="1026"/>
      <c r="VKC12" s="1025"/>
      <c r="VKD12" s="1026"/>
      <c r="VKE12" s="1025"/>
      <c r="VKF12" s="1026"/>
      <c r="VKG12" s="1025"/>
      <c r="VKH12" s="1026"/>
      <c r="VKI12" s="1025"/>
      <c r="VKJ12" s="1026"/>
      <c r="VKK12" s="1025"/>
      <c r="VKL12" s="1026"/>
      <c r="VKM12" s="1025"/>
      <c r="VKN12" s="1026"/>
      <c r="VKO12" s="1025"/>
      <c r="VKP12" s="1026"/>
      <c r="VKQ12" s="1025"/>
      <c r="VKR12" s="1026"/>
      <c r="VKS12" s="1025"/>
      <c r="VKT12" s="1026"/>
      <c r="VKU12" s="1025"/>
      <c r="VKV12" s="1026"/>
      <c r="VKW12" s="1025"/>
      <c r="VKX12" s="1026"/>
      <c r="VKY12" s="1025"/>
      <c r="VKZ12" s="1026"/>
      <c r="VLA12" s="1025"/>
      <c r="VLB12" s="1026"/>
      <c r="VLC12" s="1025"/>
      <c r="VLD12" s="1026"/>
      <c r="VLE12" s="1025"/>
      <c r="VLF12" s="1026"/>
      <c r="VLG12" s="1025"/>
      <c r="VLH12" s="1026"/>
      <c r="VLI12" s="1025"/>
      <c r="VLJ12" s="1026"/>
      <c r="VLK12" s="1025"/>
      <c r="VLL12" s="1026"/>
      <c r="VLM12" s="1025"/>
      <c r="VLN12" s="1026"/>
      <c r="VLO12" s="1025"/>
      <c r="VLP12" s="1026"/>
      <c r="VLQ12" s="1025"/>
      <c r="VLR12" s="1026"/>
      <c r="VLS12" s="1025"/>
      <c r="VLT12" s="1026"/>
      <c r="VLU12" s="1025"/>
      <c r="VLV12" s="1026"/>
      <c r="VLW12" s="1025"/>
      <c r="VLX12" s="1026"/>
      <c r="VLY12" s="1025"/>
      <c r="VLZ12" s="1026"/>
      <c r="VMA12" s="1025"/>
      <c r="VMB12" s="1026"/>
      <c r="VMC12" s="1025"/>
      <c r="VMD12" s="1026"/>
      <c r="VME12" s="1025"/>
      <c r="VMF12" s="1026"/>
      <c r="VMG12" s="1025"/>
      <c r="VMH12" s="1026"/>
      <c r="VMI12" s="1025"/>
      <c r="VMJ12" s="1026"/>
      <c r="VMK12" s="1025"/>
      <c r="VML12" s="1026"/>
      <c r="VMM12" s="1025"/>
      <c r="VMN12" s="1026"/>
      <c r="VMO12" s="1025"/>
      <c r="VMP12" s="1026"/>
      <c r="VMQ12" s="1025"/>
      <c r="VMR12" s="1026"/>
      <c r="VMS12" s="1025"/>
      <c r="VMT12" s="1026"/>
      <c r="VMU12" s="1025"/>
      <c r="VMV12" s="1026"/>
      <c r="VMW12" s="1025"/>
      <c r="VMX12" s="1026"/>
      <c r="VMY12" s="1025"/>
      <c r="VMZ12" s="1026"/>
      <c r="VNA12" s="1025"/>
      <c r="VNB12" s="1026"/>
      <c r="VNC12" s="1025"/>
      <c r="VND12" s="1026"/>
      <c r="VNE12" s="1025"/>
      <c r="VNF12" s="1026"/>
      <c r="VNG12" s="1025"/>
      <c r="VNH12" s="1026"/>
      <c r="VNI12" s="1025"/>
      <c r="VNJ12" s="1026"/>
      <c r="VNK12" s="1025"/>
      <c r="VNL12" s="1026"/>
      <c r="VNM12" s="1025"/>
      <c r="VNN12" s="1026"/>
      <c r="VNO12" s="1025"/>
      <c r="VNP12" s="1026"/>
      <c r="VNQ12" s="1025"/>
      <c r="VNR12" s="1026"/>
      <c r="VNS12" s="1025"/>
      <c r="VNT12" s="1026"/>
      <c r="VNU12" s="1025"/>
      <c r="VNV12" s="1026"/>
      <c r="VNW12" s="1025"/>
      <c r="VNX12" s="1026"/>
      <c r="VNY12" s="1025"/>
      <c r="VNZ12" s="1026"/>
      <c r="VOA12" s="1025"/>
      <c r="VOB12" s="1026"/>
      <c r="VOC12" s="1025"/>
      <c r="VOD12" s="1026"/>
      <c r="VOE12" s="1025"/>
      <c r="VOF12" s="1026"/>
      <c r="VOG12" s="1025"/>
      <c r="VOH12" s="1026"/>
      <c r="VOI12" s="1025"/>
      <c r="VOJ12" s="1026"/>
      <c r="VOK12" s="1025"/>
      <c r="VOL12" s="1026"/>
      <c r="VOM12" s="1025"/>
      <c r="VON12" s="1026"/>
      <c r="VOO12" s="1025"/>
      <c r="VOP12" s="1026"/>
      <c r="VOQ12" s="1025"/>
      <c r="VOR12" s="1026"/>
      <c r="VOS12" s="1025"/>
      <c r="VOT12" s="1026"/>
      <c r="VOU12" s="1025"/>
      <c r="VOV12" s="1026"/>
      <c r="VOW12" s="1025"/>
      <c r="VOX12" s="1026"/>
      <c r="VOY12" s="1025"/>
      <c r="VOZ12" s="1026"/>
      <c r="VPA12" s="1025"/>
      <c r="VPB12" s="1026"/>
      <c r="VPC12" s="1025"/>
      <c r="VPD12" s="1026"/>
      <c r="VPE12" s="1025"/>
      <c r="VPF12" s="1026"/>
      <c r="VPG12" s="1025"/>
      <c r="VPH12" s="1026"/>
      <c r="VPI12" s="1025"/>
      <c r="VPJ12" s="1026"/>
      <c r="VPK12" s="1025"/>
      <c r="VPL12" s="1026"/>
      <c r="VPM12" s="1025"/>
      <c r="VPN12" s="1026"/>
      <c r="VPO12" s="1025"/>
      <c r="VPP12" s="1026"/>
      <c r="VPQ12" s="1025"/>
      <c r="VPR12" s="1026"/>
      <c r="VPS12" s="1025"/>
      <c r="VPT12" s="1026"/>
      <c r="VPU12" s="1025"/>
      <c r="VPV12" s="1026"/>
      <c r="VPW12" s="1025"/>
      <c r="VPX12" s="1026"/>
      <c r="VPY12" s="1025"/>
      <c r="VPZ12" s="1026"/>
      <c r="VQA12" s="1025"/>
      <c r="VQB12" s="1026"/>
      <c r="VQC12" s="1025"/>
      <c r="VQD12" s="1026"/>
      <c r="VQE12" s="1025"/>
      <c r="VQF12" s="1026"/>
      <c r="VQG12" s="1025"/>
      <c r="VQH12" s="1026"/>
      <c r="VQI12" s="1025"/>
      <c r="VQJ12" s="1026"/>
      <c r="VQK12" s="1025"/>
      <c r="VQL12" s="1026"/>
      <c r="VQM12" s="1025"/>
      <c r="VQN12" s="1026"/>
      <c r="VQO12" s="1025"/>
      <c r="VQP12" s="1026"/>
      <c r="VQQ12" s="1025"/>
      <c r="VQR12" s="1026"/>
      <c r="VQS12" s="1025"/>
      <c r="VQT12" s="1026"/>
      <c r="VQU12" s="1025"/>
      <c r="VQV12" s="1026"/>
      <c r="VQW12" s="1025"/>
      <c r="VQX12" s="1026"/>
      <c r="VQY12" s="1025"/>
      <c r="VQZ12" s="1026"/>
      <c r="VRA12" s="1025"/>
      <c r="VRB12" s="1026"/>
      <c r="VRC12" s="1025"/>
      <c r="VRD12" s="1026"/>
      <c r="VRE12" s="1025"/>
      <c r="VRF12" s="1026"/>
      <c r="VRG12" s="1025"/>
      <c r="VRH12" s="1026"/>
      <c r="VRI12" s="1025"/>
      <c r="VRJ12" s="1026"/>
      <c r="VRK12" s="1025"/>
      <c r="VRL12" s="1026"/>
      <c r="VRM12" s="1025"/>
      <c r="VRN12" s="1026"/>
      <c r="VRO12" s="1025"/>
      <c r="VRP12" s="1026"/>
      <c r="VRQ12" s="1025"/>
      <c r="VRR12" s="1026"/>
      <c r="VRS12" s="1025"/>
      <c r="VRT12" s="1026"/>
      <c r="VRU12" s="1025"/>
      <c r="VRV12" s="1026"/>
      <c r="VRW12" s="1025"/>
      <c r="VRX12" s="1026"/>
      <c r="VRY12" s="1025"/>
      <c r="VRZ12" s="1026"/>
      <c r="VSA12" s="1025"/>
      <c r="VSB12" s="1026"/>
      <c r="VSC12" s="1025"/>
      <c r="VSD12" s="1026"/>
      <c r="VSE12" s="1025"/>
      <c r="VSF12" s="1026"/>
      <c r="VSG12" s="1025"/>
      <c r="VSH12" s="1026"/>
      <c r="VSI12" s="1025"/>
      <c r="VSJ12" s="1026"/>
      <c r="VSK12" s="1025"/>
      <c r="VSL12" s="1026"/>
      <c r="VSM12" s="1025"/>
      <c r="VSN12" s="1026"/>
      <c r="VSO12" s="1025"/>
      <c r="VSP12" s="1026"/>
      <c r="VSQ12" s="1025"/>
      <c r="VSR12" s="1026"/>
      <c r="VSS12" s="1025"/>
      <c r="VST12" s="1026"/>
      <c r="VSU12" s="1025"/>
      <c r="VSV12" s="1026"/>
      <c r="VSW12" s="1025"/>
      <c r="VSX12" s="1026"/>
      <c r="VSY12" s="1025"/>
      <c r="VSZ12" s="1026"/>
      <c r="VTA12" s="1025"/>
      <c r="VTB12" s="1026"/>
      <c r="VTC12" s="1025"/>
      <c r="VTD12" s="1026"/>
      <c r="VTE12" s="1025"/>
      <c r="VTF12" s="1026"/>
      <c r="VTG12" s="1025"/>
      <c r="VTH12" s="1026"/>
      <c r="VTI12" s="1025"/>
      <c r="VTJ12" s="1026"/>
      <c r="VTK12" s="1025"/>
      <c r="VTL12" s="1026"/>
      <c r="VTM12" s="1025"/>
      <c r="VTN12" s="1026"/>
      <c r="VTO12" s="1025"/>
      <c r="VTP12" s="1026"/>
      <c r="VTQ12" s="1025"/>
      <c r="VTR12" s="1026"/>
      <c r="VTS12" s="1025"/>
      <c r="VTT12" s="1026"/>
      <c r="VTU12" s="1025"/>
      <c r="VTV12" s="1026"/>
      <c r="VTW12" s="1025"/>
      <c r="VTX12" s="1026"/>
      <c r="VTY12" s="1025"/>
      <c r="VTZ12" s="1026"/>
      <c r="VUA12" s="1025"/>
      <c r="VUB12" s="1026"/>
      <c r="VUC12" s="1025"/>
      <c r="VUD12" s="1026"/>
      <c r="VUE12" s="1025"/>
      <c r="VUF12" s="1026"/>
      <c r="VUG12" s="1025"/>
      <c r="VUH12" s="1026"/>
      <c r="VUI12" s="1025"/>
      <c r="VUJ12" s="1026"/>
      <c r="VUK12" s="1025"/>
      <c r="VUL12" s="1026"/>
      <c r="VUM12" s="1025"/>
      <c r="VUN12" s="1026"/>
      <c r="VUO12" s="1025"/>
      <c r="VUP12" s="1026"/>
      <c r="VUQ12" s="1025"/>
      <c r="VUR12" s="1026"/>
      <c r="VUS12" s="1025"/>
      <c r="VUT12" s="1026"/>
      <c r="VUU12" s="1025"/>
      <c r="VUV12" s="1026"/>
      <c r="VUW12" s="1025"/>
      <c r="VUX12" s="1026"/>
      <c r="VUY12" s="1025"/>
      <c r="VUZ12" s="1026"/>
      <c r="VVA12" s="1025"/>
      <c r="VVB12" s="1026"/>
      <c r="VVC12" s="1025"/>
      <c r="VVD12" s="1026"/>
      <c r="VVE12" s="1025"/>
      <c r="VVF12" s="1026"/>
      <c r="VVG12" s="1025"/>
      <c r="VVH12" s="1026"/>
      <c r="VVI12" s="1025"/>
      <c r="VVJ12" s="1026"/>
      <c r="VVK12" s="1025"/>
      <c r="VVL12" s="1026"/>
      <c r="VVM12" s="1025"/>
      <c r="VVN12" s="1026"/>
      <c r="VVO12" s="1025"/>
      <c r="VVP12" s="1026"/>
      <c r="VVQ12" s="1025"/>
      <c r="VVR12" s="1026"/>
      <c r="VVS12" s="1025"/>
      <c r="VVT12" s="1026"/>
      <c r="VVU12" s="1025"/>
      <c r="VVV12" s="1026"/>
      <c r="VVW12" s="1025"/>
      <c r="VVX12" s="1026"/>
      <c r="VVY12" s="1025"/>
      <c r="VVZ12" s="1026"/>
      <c r="VWA12" s="1025"/>
      <c r="VWB12" s="1026"/>
      <c r="VWC12" s="1025"/>
      <c r="VWD12" s="1026"/>
      <c r="VWE12" s="1025"/>
      <c r="VWF12" s="1026"/>
      <c r="VWG12" s="1025"/>
      <c r="VWH12" s="1026"/>
      <c r="VWI12" s="1025"/>
      <c r="VWJ12" s="1026"/>
      <c r="VWK12" s="1025"/>
      <c r="VWL12" s="1026"/>
      <c r="VWM12" s="1025"/>
      <c r="VWN12" s="1026"/>
      <c r="VWO12" s="1025"/>
      <c r="VWP12" s="1026"/>
      <c r="VWQ12" s="1025"/>
      <c r="VWR12" s="1026"/>
      <c r="VWS12" s="1025"/>
      <c r="VWT12" s="1026"/>
      <c r="VWU12" s="1025"/>
      <c r="VWV12" s="1026"/>
      <c r="VWW12" s="1025"/>
      <c r="VWX12" s="1026"/>
      <c r="VWY12" s="1025"/>
      <c r="VWZ12" s="1026"/>
      <c r="VXA12" s="1025"/>
      <c r="VXB12" s="1026"/>
      <c r="VXC12" s="1025"/>
      <c r="VXD12" s="1026"/>
      <c r="VXE12" s="1025"/>
      <c r="VXF12" s="1026"/>
      <c r="VXG12" s="1025"/>
      <c r="VXH12" s="1026"/>
      <c r="VXI12" s="1025"/>
      <c r="VXJ12" s="1026"/>
      <c r="VXK12" s="1025"/>
      <c r="VXL12" s="1026"/>
      <c r="VXM12" s="1025"/>
      <c r="VXN12" s="1026"/>
      <c r="VXO12" s="1025"/>
      <c r="VXP12" s="1026"/>
      <c r="VXQ12" s="1025"/>
      <c r="VXR12" s="1026"/>
      <c r="VXS12" s="1025"/>
      <c r="VXT12" s="1026"/>
      <c r="VXU12" s="1025"/>
      <c r="VXV12" s="1026"/>
      <c r="VXW12" s="1025"/>
      <c r="VXX12" s="1026"/>
      <c r="VXY12" s="1025"/>
      <c r="VXZ12" s="1026"/>
      <c r="VYA12" s="1025"/>
      <c r="VYB12" s="1026"/>
      <c r="VYC12" s="1025"/>
      <c r="VYD12" s="1026"/>
      <c r="VYE12" s="1025"/>
      <c r="VYF12" s="1026"/>
      <c r="VYG12" s="1025"/>
      <c r="VYH12" s="1026"/>
      <c r="VYI12" s="1025"/>
      <c r="VYJ12" s="1026"/>
      <c r="VYK12" s="1025"/>
      <c r="VYL12" s="1026"/>
      <c r="VYM12" s="1025"/>
      <c r="VYN12" s="1026"/>
      <c r="VYO12" s="1025"/>
      <c r="VYP12" s="1026"/>
      <c r="VYQ12" s="1025"/>
      <c r="VYR12" s="1026"/>
      <c r="VYS12" s="1025"/>
      <c r="VYT12" s="1026"/>
      <c r="VYU12" s="1025"/>
      <c r="VYV12" s="1026"/>
      <c r="VYW12" s="1025"/>
      <c r="VYX12" s="1026"/>
      <c r="VYY12" s="1025"/>
      <c r="VYZ12" s="1026"/>
      <c r="VZA12" s="1025"/>
      <c r="VZB12" s="1026"/>
      <c r="VZC12" s="1025"/>
      <c r="VZD12" s="1026"/>
      <c r="VZE12" s="1025"/>
      <c r="VZF12" s="1026"/>
      <c r="VZG12" s="1025"/>
      <c r="VZH12" s="1026"/>
      <c r="VZI12" s="1025"/>
      <c r="VZJ12" s="1026"/>
      <c r="VZK12" s="1025"/>
      <c r="VZL12" s="1026"/>
      <c r="VZM12" s="1025"/>
      <c r="VZN12" s="1026"/>
      <c r="VZO12" s="1025"/>
      <c r="VZP12" s="1026"/>
      <c r="VZQ12" s="1025"/>
      <c r="VZR12" s="1026"/>
      <c r="VZS12" s="1025"/>
      <c r="VZT12" s="1026"/>
      <c r="VZU12" s="1025"/>
      <c r="VZV12" s="1026"/>
      <c r="VZW12" s="1025"/>
      <c r="VZX12" s="1026"/>
      <c r="VZY12" s="1025"/>
      <c r="VZZ12" s="1026"/>
      <c r="WAA12" s="1025"/>
      <c r="WAB12" s="1026"/>
      <c r="WAC12" s="1025"/>
      <c r="WAD12" s="1026"/>
      <c r="WAE12" s="1025"/>
      <c r="WAF12" s="1026"/>
      <c r="WAG12" s="1025"/>
      <c r="WAH12" s="1026"/>
      <c r="WAI12" s="1025"/>
      <c r="WAJ12" s="1026"/>
      <c r="WAK12" s="1025"/>
      <c r="WAL12" s="1026"/>
      <c r="WAM12" s="1025"/>
      <c r="WAN12" s="1026"/>
      <c r="WAO12" s="1025"/>
      <c r="WAP12" s="1026"/>
      <c r="WAQ12" s="1025"/>
      <c r="WAR12" s="1026"/>
      <c r="WAS12" s="1025"/>
      <c r="WAT12" s="1026"/>
      <c r="WAU12" s="1025"/>
      <c r="WAV12" s="1026"/>
      <c r="WAW12" s="1025"/>
      <c r="WAX12" s="1026"/>
      <c r="WAY12" s="1025"/>
      <c r="WAZ12" s="1026"/>
      <c r="WBA12" s="1025"/>
      <c r="WBB12" s="1026"/>
      <c r="WBC12" s="1025"/>
      <c r="WBD12" s="1026"/>
      <c r="WBE12" s="1025"/>
      <c r="WBF12" s="1026"/>
      <c r="WBG12" s="1025"/>
      <c r="WBH12" s="1026"/>
      <c r="WBI12" s="1025"/>
      <c r="WBJ12" s="1026"/>
      <c r="WBK12" s="1025"/>
      <c r="WBL12" s="1026"/>
      <c r="WBM12" s="1025"/>
      <c r="WBN12" s="1026"/>
      <c r="WBO12" s="1025"/>
      <c r="WBP12" s="1026"/>
      <c r="WBQ12" s="1025"/>
      <c r="WBR12" s="1026"/>
      <c r="WBS12" s="1025"/>
      <c r="WBT12" s="1026"/>
      <c r="WBU12" s="1025"/>
      <c r="WBV12" s="1026"/>
      <c r="WBW12" s="1025"/>
      <c r="WBX12" s="1026"/>
      <c r="WBY12" s="1025"/>
      <c r="WBZ12" s="1026"/>
      <c r="WCA12" s="1025"/>
      <c r="WCB12" s="1026"/>
      <c r="WCC12" s="1025"/>
      <c r="WCD12" s="1026"/>
      <c r="WCE12" s="1025"/>
      <c r="WCF12" s="1026"/>
      <c r="WCG12" s="1025"/>
      <c r="WCH12" s="1026"/>
      <c r="WCI12" s="1025"/>
      <c r="WCJ12" s="1026"/>
      <c r="WCK12" s="1025"/>
      <c r="WCL12" s="1026"/>
      <c r="WCM12" s="1025"/>
      <c r="WCN12" s="1026"/>
      <c r="WCO12" s="1025"/>
      <c r="WCP12" s="1026"/>
      <c r="WCQ12" s="1025"/>
      <c r="WCR12" s="1026"/>
      <c r="WCS12" s="1025"/>
      <c r="WCT12" s="1026"/>
      <c r="WCU12" s="1025"/>
      <c r="WCV12" s="1026"/>
      <c r="WCW12" s="1025"/>
      <c r="WCX12" s="1026"/>
      <c r="WCY12" s="1025"/>
      <c r="WCZ12" s="1026"/>
      <c r="WDA12" s="1025"/>
      <c r="WDB12" s="1026"/>
      <c r="WDC12" s="1025"/>
      <c r="WDD12" s="1026"/>
      <c r="WDE12" s="1025"/>
      <c r="WDF12" s="1026"/>
      <c r="WDG12" s="1025"/>
      <c r="WDH12" s="1026"/>
      <c r="WDI12" s="1025"/>
      <c r="WDJ12" s="1026"/>
      <c r="WDK12" s="1025"/>
      <c r="WDL12" s="1026"/>
      <c r="WDM12" s="1025"/>
      <c r="WDN12" s="1026"/>
      <c r="WDO12" s="1025"/>
      <c r="WDP12" s="1026"/>
      <c r="WDQ12" s="1025"/>
      <c r="WDR12" s="1026"/>
      <c r="WDS12" s="1025"/>
      <c r="WDT12" s="1026"/>
      <c r="WDU12" s="1025"/>
      <c r="WDV12" s="1026"/>
      <c r="WDW12" s="1025"/>
      <c r="WDX12" s="1026"/>
      <c r="WDY12" s="1025"/>
      <c r="WDZ12" s="1026"/>
      <c r="WEA12" s="1025"/>
      <c r="WEB12" s="1026"/>
      <c r="WEC12" s="1025"/>
      <c r="WED12" s="1026"/>
      <c r="WEE12" s="1025"/>
      <c r="WEF12" s="1026"/>
      <c r="WEG12" s="1025"/>
      <c r="WEH12" s="1026"/>
      <c r="WEI12" s="1025"/>
      <c r="WEJ12" s="1026"/>
      <c r="WEK12" s="1025"/>
      <c r="WEL12" s="1026"/>
      <c r="WEM12" s="1025"/>
      <c r="WEN12" s="1026"/>
      <c r="WEO12" s="1025"/>
      <c r="WEP12" s="1026"/>
      <c r="WEQ12" s="1025"/>
      <c r="WER12" s="1026"/>
      <c r="WES12" s="1025"/>
      <c r="WET12" s="1026"/>
      <c r="WEU12" s="1025"/>
      <c r="WEV12" s="1026"/>
      <c r="WEW12" s="1025"/>
      <c r="WEX12" s="1026"/>
      <c r="WEY12" s="1025"/>
      <c r="WEZ12" s="1026"/>
      <c r="WFA12" s="1025"/>
      <c r="WFB12" s="1026"/>
      <c r="WFC12" s="1025"/>
      <c r="WFD12" s="1026"/>
      <c r="WFE12" s="1025"/>
      <c r="WFF12" s="1026"/>
      <c r="WFG12" s="1025"/>
      <c r="WFH12" s="1026"/>
      <c r="WFI12" s="1025"/>
      <c r="WFJ12" s="1026"/>
      <c r="WFK12" s="1025"/>
      <c r="WFL12" s="1026"/>
      <c r="WFM12" s="1025"/>
      <c r="WFN12" s="1026"/>
      <c r="WFO12" s="1025"/>
      <c r="WFP12" s="1026"/>
      <c r="WFQ12" s="1025"/>
      <c r="WFR12" s="1026"/>
      <c r="WFS12" s="1025"/>
      <c r="WFT12" s="1026"/>
      <c r="WFU12" s="1025"/>
      <c r="WFV12" s="1026"/>
      <c r="WFW12" s="1025"/>
      <c r="WFX12" s="1026"/>
      <c r="WFY12" s="1025"/>
      <c r="WFZ12" s="1026"/>
      <c r="WGA12" s="1025"/>
      <c r="WGB12" s="1026"/>
      <c r="WGC12" s="1025"/>
      <c r="WGD12" s="1026"/>
      <c r="WGE12" s="1025"/>
      <c r="WGF12" s="1026"/>
      <c r="WGG12" s="1025"/>
      <c r="WGH12" s="1026"/>
      <c r="WGI12" s="1025"/>
      <c r="WGJ12" s="1026"/>
      <c r="WGK12" s="1025"/>
      <c r="WGL12" s="1026"/>
      <c r="WGM12" s="1025"/>
      <c r="WGN12" s="1026"/>
      <c r="WGO12" s="1025"/>
      <c r="WGP12" s="1026"/>
      <c r="WGQ12" s="1025"/>
      <c r="WGR12" s="1026"/>
      <c r="WGS12" s="1025"/>
      <c r="WGT12" s="1026"/>
      <c r="WGU12" s="1025"/>
      <c r="WGV12" s="1026"/>
      <c r="WGW12" s="1025"/>
      <c r="WGX12" s="1026"/>
      <c r="WGY12" s="1025"/>
      <c r="WGZ12" s="1026"/>
      <c r="WHA12" s="1025"/>
      <c r="WHB12" s="1026"/>
      <c r="WHC12" s="1025"/>
      <c r="WHD12" s="1026"/>
      <c r="WHE12" s="1025"/>
      <c r="WHF12" s="1026"/>
      <c r="WHG12" s="1025"/>
      <c r="WHH12" s="1026"/>
      <c r="WHI12" s="1025"/>
      <c r="WHJ12" s="1026"/>
      <c r="WHK12" s="1025"/>
      <c r="WHL12" s="1026"/>
      <c r="WHM12" s="1025"/>
      <c r="WHN12" s="1026"/>
      <c r="WHO12" s="1025"/>
      <c r="WHP12" s="1026"/>
      <c r="WHQ12" s="1025"/>
      <c r="WHR12" s="1026"/>
      <c r="WHS12" s="1025"/>
      <c r="WHT12" s="1026"/>
      <c r="WHU12" s="1025"/>
      <c r="WHV12" s="1026"/>
      <c r="WHW12" s="1025"/>
      <c r="WHX12" s="1026"/>
      <c r="WHY12" s="1025"/>
      <c r="WHZ12" s="1026"/>
      <c r="WIA12" s="1025"/>
      <c r="WIB12" s="1026"/>
      <c r="WIC12" s="1025"/>
      <c r="WID12" s="1026"/>
      <c r="WIE12" s="1025"/>
      <c r="WIF12" s="1026"/>
      <c r="WIG12" s="1025"/>
      <c r="WIH12" s="1026"/>
      <c r="WII12" s="1025"/>
      <c r="WIJ12" s="1026"/>
      <c r="WIK12" s="1025"/>
      <c r="WIL12" s="1026"/>
      <c r="WIM12" s="1025"/>
      <c r="WIN12" s="1026"/>
      <c r="WIO12" s="1025"/>
      <c r="WIP12" s="1026"/>
      <c r="WIQ12" s="1025"/>
      <c r="WIR12" s="1026"/>
      <c r="WIS12" s="1025"/>
      <c r="WIT12" s="1026"/>
      <c r="WIU12" s="1025"/>
      <c r="WIV12" s="1026"/>
      <c r="WIW12" s="1025"/>
      <c r="WIX12" s="1026"/>
      <c r="WIY12" s="1025"/>
      <c r="WIZ12" s="1026"/>
      <c r="WJA12" s="1025"/>
      <c r="WJB12" s="1026"/>
      <c r="WJC12" s="1025"/>
      <c r="WJD12" s="1026"/>
      <c r="WJE12" s="1025"/>
      <c r="WJF12" s="1026"/>
      <c r="WJG12" s="1025"/>
      <c r="WJH12" s="1026"/>
      <c r="WJI12" s="1025"/>
      <c r="WJJ12" s="1026"/>
      <c r="WJK12" s="1025"/>
      <c r="WJL12" s="1026"/>
      <c r="WJM12" s="1025"/>
      <c r="WJN12" s="1026"/>
      <c r="WJO12" s="1025"/>
      <c r="WJP12" s="1026"/>
      <c r="WJQ12" s="1025"/>
      <c r="WJR12" s="1026"/>
      <c r="WJS12" s="1025"/>
      <c r="WJT12" s="1026"/>
      <c r="WJU12" s="1025"/>
      <c r="WJV12" s="1026"/>
      <c r="WJW12" s="1025"/>
      <c r="WJX12" s="1026"/>
      <c r="WJY12" s="1025"/>
      <c r="WJZ12" s="1026"/>
      <c r="WKA12" s="1025"/>
      <c r="WKB12" s="1026"/>
      <c r="WKC12" s="1025"/>
      <c r="WKD12" s="1026"/>
      <c r="WKE12" s="1025"/>
      <c r="WKF12" s="1026"/>
      <c r="WKG12" s="1025"/>
      <c r="WKH12" s="1026"/>
      <c r="WKI12" s="1025"/>
      <c r="WKJ12" s="1026"/>
      <c r="WKK12" s="1025"/>
      <c r="WKL12" s="1026"/>
      <c r="WKM12" s="1025"/>
      <c r="WKN12" s="1026"/>
      <c r="WKO12" s="1025"/>
      <c r="WKP12" s="1026"/>
      <c r="WKQ12" s="1025"/>
      <c r="WKR12" s="1026"/>
      <c r="WKS12" s="1025"/>
      <c r="WKT12" s="1026"/>
      <c r="WKU12" s="1025"/>
      <c r="WKV12" s="1026"/>
      <c r="WKW12" s="1025"/>
      <c r="WKX12" s="1026"/>
      <c r="WKY12" s="1025"/>
      <c r="WKZ12" s="1026"/>
      <c r="WLA12" s="1025"/>
      <c r="WLB12" s="1026"/>
      <c r="WLC12" s="1025"/>
      <c r="WLD12" s="1026"/>
      <c r="WLE12" s="1025"/>
      <c r="WLF12" s="1026"/>
      <c r="WLG12" s="1025"/>
      <c r="WLH12" s="1026"/>
      <c r="WLI12" s="1025"/>
      <c r="WLJ12" s="1026"/>
      <c r="WLK12" s="1025"/>
      <c r="WLL12" s="1026"/>
      <c r="WLM12" s="1025"/>
      <c r="WLN12" s="1026"/>
      <c r="WLO12" s="1025"/>
      <c r="WLP12" s="1026"/>
      <c r="WLQ12" s="1025"/>
      <c r="WLR12" s="1026"/>
      <c r="WLS12" s="1025"/>
      <c r="WLT12" s="1026"/>
      <c r="WLU12" s="1025"/>
      <c r="WLV12" s="1026"/>
      <c r="WLW12" s="1025"/>
      <c r="WLX12" s="1026"/>
      <c r="WLY12" s="1025"/>
      <c r="WLZ12" s="1026"/>
      <c r="WMA12" s="1025"/>
      <c r="WMB12" s="1026"/>
      <c r="WMC12" s="1025"/>
      <c r="WMD12" s="1026"/>
      <c r="WME12" s="1025"/>
      <c r="WMF12" s="1026"/>
      <c r="WMG12" s="1025"/>
      <c r="WMH12" s="1026"/>
      <c r="WMI12" s="1025"/>
      <c r="WMJ12" s="1026"/>
      <c r="WMK12" s="1025"/>
      <c r="WML12" s="1026"/>
      <c r="WMM12" s="1025"/>
      <c r="WMN12" s="1026"/>
      <c r="WMO12" s="1025"/>
      <c r="WMP12" s="1026"/>
      <c r="WMQ12" s="1025"/>
      <c r="WMR12" s="1026"/>
      <c r="WMS12" s="1025"/>
      <c r="WMT12" s="1026"/>
      <c r="WMU12" s="1025"/>
      <c r="WMV12" s="1026"/>
      <c r="WMW12" s="1025"/>
      <c r="WMX12" s="1026"/>
      <c r="WMY12" s="1025"/>
      <c r="WMZ12" s="1026"/>
      <c r="WNA12" s="1025"/>
      <c r="WNB12" s="1026"/>
      <c r="WNC12" s="1025"/>
      <c r="WND12" s="1026"/>
      <c r="WNE12" s="1025"/>
      <c r="WNF12" s="1026"/>
      <c r="WNG12" s="1025"/>
      <c r="WNH12" s="1026"/>
      <c r="WNI12" s="1025"/>
      <c r="WNJ12" s="1026"/>
      <c r="WNK12" s="1025"/>
      <c r="WNL12" s="1026"/>
      <c r="WNM12" s="1025"/>
      <c r="WNN12" s="1026"/>
      <c r="WNO12" s="1025"/>
      <c r="WNP12" s="1026"/>
      <c r="WNQ12" s="1025"/>
      <c r="WNR12" s="1026"/>
      <c r="WNS12" s="1025"/>
      <c r="WNT12" s="1026"/>
      <c r="WNU12" s="1025"/>
      <c r="WNV12" s="1026"/>
      <c r="WNW12" s="1025"/>
      <c r="WNX12" s="1026"/>
      <c r="WNY12" s="1025"/>
      <c r="WNZ12" s="1026"/>
      <c r="WOA12" s="1025"/>
      <c r="WOB12" s="1026"/>
      <c r="WOC12" s="1025"/>
      <c r="WOD12" s="1026"/>
      <c r="WOE12" s="1025"/>
      <c r="WOF12" s="1026"/>
      <c r="WOG12" s="1025"/>
      <c r="WOH12" s="1026"/>
      <c r="WOI12" s="1025"/>
      <c r="WOJ12" s="1026"/>
      <c r="WOK12" s="1025"/>
      <c r="WOL12" s="1026"/>
      <c r="WOM12" s="1025"/>
      <c r="WON12" s="1026"/>
      <c r="WOO12" s="1025"/>
      <c r="WOP12" s="1026"/>
      <c r="WOQ12" s="1025"/>
      <c r="WOR12" s="1026"/>
      <c r="WOS12" s="1025"/>
      <c r="WOT12" s="1026"/>
      <c r="WOU12" s="1025"/>
      <c r="WOV12" s="1026"/>
      <c r="WOW12" s="1025"/>
      <c r="WOX12" s="1026"/>
      <c r="WOY12" s="1025"/>
      <c r="WOZ12" s="1026"/>
      <c r="WPA12" s="1025"/>
      <c r="WPB12" s="1026"/>
      <c r="WPC12" s="1025"/>
      <c r="WPD12" s="1026"/>
      <c r="WPE12" s="1025"/>
      <c r="WPF12" s="1026"/>
      <c r="WPG12" s="1025"/>
      <c r="WPH12" s="1026"/>
      <c r="WPI12" s="1025"/>
      <c r="WPJ12" s="1026"/>
      <c r="WPK12" s="1025"/>
      <c r="WPL12" s="1026"/>
      <c r="WPM12" s="1025"/>
      <c r="WPN12" s="1026"/>
      <c r="WPO12" s="1025"/>
      <c r="WPP12" s="1026"/>
      <c r="WPQ12" s="1025"/>
      <c r="WPR12" s="1026"/>
      <c r="WPS12" s="1025"/>
      <c r="WPT12" s="1026"/>
      <c r="WPU12" s="1025"/>
      <c r="WPV12" s="1026"/>
      <c r="WPW12" s="1025"/>
      <c r="WPX12" s="1026"/>
      <c r="WPY12" s="1025"/>
      <c r="WPZ12" s="1026"/>
      <c r="WQA12" s="1025"/>
      <c r="WQB12" s="1026"/>
      <c r="WQC12" s="1025"/>
      <c r="WQD12" s="1026"/>
      <c r="WQE12" s="1025"/>
      <c r="WQF12" s="1026"/>
      <c r="WQG12" s="1025"/>
      <c r="WQH12" s="1026"/>
      <c r="WQI12" s="1025"/>
      <c r="WQJ12" s="1026"/>
      <c r="WQK12" s="1025"/>
      <c r="WQL12" s="1026"/>
      <c r="WQM12" s="1025"/>
      <c r="WQN12" s="1026"/>
      <c r="WQO12" s="1025"/>
      <c r="WQP12" s="1026"/>
      <c r="WQQ12" s="1025"/>
      <c r="WQR12" s="1026"/>
      <c r="WQS12" s="1025"/>
      <c r="WQT12" s="1026"/>
      <c r="WQU12" s="1025"/>
      <c r="WQV12" s="1026"/>
      <c r="WQW12" s="1025"/>
      <c r="WQX12" s="1026"/>
      <c r="WQY12" s="1025"/>
      <c r="WQZ12" s="1026"/>
      <c r="WRA12" s="1025"/>
      <c r="WRB12" s="1026"/>
      <c r="WRC12" s="1025"/>
      <c r="WRD12" s="1026"/>
      <c r="WRE12" s="1025"/>
      <c r="WRF12" s="1026"/>
      <c r="WRG12" s="1025"/>
      <c r="WRH12" s="1026"/>
      <c r="WRI12" s="1025"/>
      <c r="WRJ12" s="1026"/>
      <c r="WRK12" s="1025"/>
      <c r="WRL12" s="1026"/>
      <c r="WRM12" s="1025"/>
      <c r="WRN12" s="1026"/>
      <c r="WRO12" s="1025"/>
      <c r="WRP12" s="1026"/>
      <c r="WRQ12" s="1025"/>
      <c r="WRR12" s="1026"/>
      <c r="WRS12" s="1025"/>
      <c r="WRT12" s="1026"/>
      <c r="WRU12" s="1025"/>
      <c r="WRV12" s="1026"/>
      <c r="WRW12" s="1025"/>
      <c r="WRX12" s="1026"/>
      <c r="WRY12" s="1025"/>
      <c r="WRZ12" s="1026"/>
      <c r="WSA12" s="1025"/>
      <c r="WSB12" s="1026"/>
      <c r="WSC12" s="1025"/>
      <c r="WSD12" s="1026"/>
      <c r="WSE12" s="1025"/>
      <c r="WSF12" s="1026"/>
      <c r="WSG12" s="1025"/>
      <c r="WSH12" s="1026"/>
      <c r="WSI12" s="1025"/>
      <c r="WSJ12" s="1026"/>
      <c r="WSK12" s="1025"/>
      <c r="WSL12" s="1026"/>
      <c r="WSM12" s="1025"/>
      <c r="WSN12" s="1026"/>
      <c r="WSO12" s="1025"/>
      <c r="WSP12" s="1026"/>
      <c r="WSQ12" s="1025"/>
      <c r="WSR12" s="1026"/>
      <c r="WSS12" s="1025"/>
      <c r="WST12" s="1026"/>
      <c r="WSU12" s="1025"/>
      <c r="WSV12" s="1026"/>
      <c r="WSW12" s="1025"/>
      <c r="WSX12" s="1026"/>
      <c r="WSY12" s="1025"/>
      <c r="WSZ12" s="1026"/>
      <c r="WTA12" s="1025"/>
      <c r="WTB12" s="1026"/>
      <c r="WTC12" s="1025"/>
      <c r="WTD12" s="1026"/>
      <c r="WTE12" s="1025"/>
      <c r="WTF12" s="1026"/>
      <c r="WTG12" s="1025"/>
      <c r="WTH12" s="1026"/>
      <c r="WTI12" s="1025"/>
      <c r="WTJ12" s="1026"/>
      <c r="WTK12" s="1025"/>
      <c r="WTL12" s="1026"/>
      <c r="WTM12" s="1025"/>
      <c r="WTN12" s="1026"/>
      <c r="WTO12" s="1025"/>
      <c r="WTP12" s="1026"/>
      <c r="WTQ12" s="1025"/>
      <c r="WTR12" s="1026"/>
      <c r="WTS12" s="1025"/>
      <c r="WTT12" s="1026"/>
      <c r="WTU12" s="1025"/>
      <c r="WTV12" s="1026"/>
      <c r="WTW12" s="1025"/>
      <c r="WTX12" s="1026"/>
      <c r="WTY12" s="1025"/>
      <c r="WTZ12" s="1026"/>
      <c r="WUA12" s="1025"/>
      <c r="WUB12" s="1026"/>
      <c r="WUC12" s="1025"/>
      <c r="WUD12" s="1026"/>
      <c r="WUE12" s="1025"/>
      <c r="WUF12" s="1026"/>
      <c r="WUG12" s="1025"/>
      <c r="WUH12" s="1026"/>
      <c r="WUI12" s="1025"/>
      <c r="WUJ12" s="1026"/>
      <c r="WUK12" s="1025"/>
      <c r="WUL12" s="1026"/>
      <c r="WUM12" s="1025"/>
      <c r="WUN12" s="1026"/>
      <c r="WUO12" s="1025"/>
      <c r="WUP12" s="1026"/>
      <c r="WUQ12" s="1025"/>
      <c r="WUR12" s="1026"/>
      <c r="WUS12" s="1025"/>
      <c r="WUT12" s="1026"/>
      <c r="WUU12" s="1025"/>
      <c r="WUV12" s="1026"/>
      <c r="WUW12" s="1025"/>
      <c r="WUX12" s="1026"/>
      <c r="WUY12" s="1025"/>
      <c r="WUZ12" s="1026"/>
      <c r="WVA12" s="1025"/>
      <c r="WVB12" s="1026"/>
      <c r="WVC12" s="1025"/>
      <c r="WVD12" s="1026"/>
      <c r="WVE12" s="1025"/>
      <c r="WVF12" s="1026"/>
      <c r="WVG12" s="1025"/>
      <c r="WVH12" s="1026"/>
      <c r="WVI12" s="1025"/>
      <c r="WVJ12" s="1026"/>
      <c r="WVK12" s="1025"/>
      <c r="WVL12" s="1026"/>
      <c r="WVM12" s="1025"/>
      <c r="WVN12" s="1026"/>
      <c r="WVO12" s="1025"/>
      <c r="WVP12" s="1026"/>
      <c r="WVQ12" s="1025"/>
      <c r="WVR12" s="1026"/>
      <c r="WVS12" s="1025"/>
      <c r="WVT12" s="1026"/>
      <c r="WVU12" s="1025"/>
      <c r="WVV12" s="1026"/>
      <c r="WVW12" s="1025"/>
      <c r="WVX12" s="1026"/>
      <c r="WVY12" s="1025"/>
      <c r="WVZ12" s="1026"/>
      <c r="WWA12" s="1025"/>
      <c r="WWB12" s="1026"/>
      <c r="WWC12" s="1025"/>
      <c r="WWD12" s="1026"/>
      <c r="WWE12" s="1025"/>
      <c r="WWF12" s="1026"/>
      <c r="WWG12" s="1025"/>
      <c r="WWH12" s="1026"/>
      <c r="WWI12" s="1025"/>
      <c r="WWJ12" s="1026"/>
      <c r="WWK12" s="1025"/>
      <c r="WWL12" s="1026"/>
      <c r="WWM12" s="1025"/>
      <c r="WWN12" s="1026"/>
      <c r="WWO12" s="1025"/>
      <c r="WWP12" s="1026"/>
      <c r="WWQ12" s="1025"/>
      <c r="WWR12" s="1026"/>
      <c r="WWS12" s="1025"/>
      <c r="WWT12" s="1026"/>
      <c r="WWU12" s="1025"/>
      <c r="WWV12" s="1026"/>
      <c r="WWW12" s="1025"/>
      <c r="WWX12" s="1026"/>
      <c r="WWY12" s="1025"/>
      <c r="WWZ12" s="1026"/>
      <c r="WXA12" s="1025"/>
      <c r="WXB12" s="1026"/>
      <c r="WXC12" s="1025"/>
      <c r="WXD12" s="1026"/>
      <c r="WXE12" s="1025"/>
      <c r="WXF12" s="1026"/>
      <c r="WXG12" s="1025"/>
      <c r="WXH12" s="1026"/>
      <c r="WXI12" s="1025"/>
      <c r="WXJ12" s="1026"/>
      <c r="WXK12" s="1025"/>
      <c r="WXL12" s="1026"/>
      <c r="WXM12" s="1025"/>
      <c r="WXN12" s="1026"/>
      <c r="WXO12" s="1025"/>
      <c r="WXP12" s="1026"/>
      <c r="WXQ12" s="1025"/>
      <c r="WXR12" s="1026"/>
      <c r="WXS12" s="1025"/>
      <c r="WXT12" s="1026"/>
      <c r="WXU12" s="1025"/>
      <c r="WXV12" s="1026"/>
      <c r="WXW12" s="1025"/>
      <c r="WXX12" s="1026"/>
      <c r="WXY12" s="1025"/>
      <c r="WXZ12" s="1026"/>
      <c r="WYA12" s="1025"/>
      <c r="WYB12" s="1026"/>
      <c r="WYC12" s="1025"/>
      <c r="WYD12" s="1026"/>
      <c r="WYE12" s="1025"/>
      <c r="WYF12" s="1026"/>
      <c r="WYG12" s="1025"/>
      <c r="WYH12" s="1026"/>
      <c r="WYI12" s="1025"/>
      <c r="WYJ12" s="1026"/>
      <c r="WYK12" s="1025"/>
      <c r="WYL12" s="1026"/>
      <c r="WYM12" s="1025"/>
      <c r="WYN12" s="1026"/>
      <c r="WYO12" s="1025"/>
      <c r="WYP12" s="1026"/>
      <c r="WYQ12" s="1025"/>
      <c r="WYR12" s="1026"/>
      <c r="WYS12" s="1025"/>
      <c r="WYT12" s="1026"/>
      <c r="WYU12" s="1025"/>
      <c r="WYV12" s="1026"/>
      <c r="WYW12" s="1025"/>
      <c r="WYX12" s="1026"/>
      <c r="WYY12" s="1025"/>
      <c r="WYZ12" s="1026"/>
      <c r="WZA12" s="1025"/>
      <c r="WZB12" s="1026"/>
      <c r="WZC12" s="1025"/>
      <c r="WZD12" s="1026"/>
      <c r="WZE12" s="1025"/>
      <c r="WZF12" s="1026"/>
      <c r="WZG12" s="1025"/>
      <c r="WZH12" s="1026"/>
      <c r="WZI12" s="1025"/>
      <c r="WZJ12" s="1026"/>
      <c r="WZK12" s="1025"/>
      <c r="WZL12" s="1026"/>
      <c r="WZM12" s="1025"/>
      <c r="WZN12" s="1026"/>
      <c r="WZO12" s="1025"/>
      <c r="WZP12" s="1026"/>
      <c r="WZQ12" s="1025"/>
      <c r="WZR12" s="1026"/>
      <c r="WZS12" s="1025"/>
      <c r="WZT12" s="1026"/>
      <c r="WZU12" s="1025"/>
      <c r="WZV12" s="1026"/>
      <c r="WZW12" s="1025"/>
      <c r="WZX12" s="1026"/>
      <c r="WZY12" s="1025"/>
      <c r="WZZ12" s="1026"/>
      <c r="XAA12" s="1025"/>
      <c r="XAB12" s="1026"/>
      <c r="XAC12" s="1025"/>
      <c r="XAD12" s="1026"/>
      <c r="XAE12" s="1025"/>
      <c r="XAF12" s="1026"/>
      <c r="XAG12" s="1025"/>
      <c r="XAH12" s="1026"/>
      <c r="XAI12" s="1025"/>
      <c r="XAJ12" s="1026"/>
      <c r="XAK12" s="1025"/>
      <c r="XAL12" s="1026"/>
      <c r="XAM12" s="1025"/>
      <c r="XAN12" s="1026"/>
      <c r="XAO12" s="1025"/>
      <c r="XAP12" s="1026"/>
      <c r="XAQ12" s="1025"/>
      <c r="XAR12" s="1026"/>
      <c r="XAS12" s="1025"/>
      <c r="XAT12" s="1026"/>
      <c r="XAU12" s="1025"/>
      <c r="XAV12" s="1026"/>
      <c r="XAW12" s="1025"/>
      <c r="XAX12" s="1026"/>
      <c r="XAY12" s="1025"/>
      <c r="XAZ12" s="1026"/>
      <c r="XBA12" s="1025"/>
      <c r="XBB12" s="1026"/>
      <c r="XBC12" s="1025"/>
      <c r="XBD12" s="1026"/>
      <c r="XBE12" s="1025"/>
      <c r="XBF12" s="1026"/>
      <c r="XBG12" s="1025"/>
      <c r="XBH12" s="1026"/>
      <c r="XBI12" s="1025"/>
      <c r="XBJ12" s="1026"/>
      <c r="XBK12" s="1025"/>
      <c r="XBL12" s="1026"/>
      <c r="XBM12" s="1025"/>
      <c r="XBN12" s="1026"/>
      <c r="XBO12" s="1025"/>
      <c r="XBP12" s="1026"/>
      <c r="XBQ12" s="1025"/>
      <c r="XBR12" s="1026"/>
      <c r="XBS12" s="1025"/>
      <c r="XBT12" s="1026"/>
      <c r="XBU12" s="1025"/>
      <c r="XBV12" s="1026"/>
      <c r="XBW12" s="1025"/>
      <c r="XBX12" s="1026"/>
      <c r="XBY12" s="1025"/>
      <c r="XBZ12" s="1026"/>
      <c r="XCA12" s="1025"/>
      <c r="XCB12" s="1026"/>
      <c r="XCC12" s="1025"/>
      <c r="XCD12" s="1026"/>
      <c r="XCE12" s="1025"/>
      <c r="XCF12" s="1026"/>
      <c r="XCG12" s="1025"/>
      <c r="XCH12" s="1026"/>
      <c r="XCI12" s="1025"/>
      <c r="XCJ12" s="1026"/>
      <c r="XCK12" s="1025"/>
      <c r="XCL12" s="1026"/>
      <c r="XCM12" s="1025"/>
      <c r="XCN12" s="1026"/>
      <c r="XCO12" s="1025"/>
      <c r="XCP12" s="1026"/>
      <c r="XCQ12" s="1025"/>
      <c r="XCR12" s="1026"/>
      <c r="XCS12" s="1025"/>
      <c r="XCT12" s="1026"/>
      <c r="XCU12" s="1025"/>
      <c r="XCV12" s="1026"/>
      <c r="XCW12" s="1025"/>
      <c r="XCX12" s="1026"/>
      <c r="XCY12" s="1025"/>
      <c r="XCZ12" s="1026"/>
      <c r="XDA12" s="1025"/>
      <c r="XDB12" s="1026"/>
      <c r="XDC12" s="1025"/>
      <c r="XDD12" s="1026"/>
      <c r="XDE12" s="1025"/>
      <c r="XDF12" s="1026"/>
      <c r="XDG12" s="1025"/>
      <c r="XDH12" s="1026"/>
      <c r="XDI12" s="1025"/>
      <c r="XDJ12" s="1026"/>
      <c r="XDK12" s="1025"/>
      <c r="XDL12" s="1026"/>
      <c r="XDM12" s="1025"/>
      <c r="XDN12" s="1026"/>
      <c r="XDO12" s="1025"/>
      <c r="XDP12" s="1026"/>
      <c r="XDQ12" s="1025"/>
      <c r="XDR12" s="1026"/>
      <c r="XDS12" s="1025"/>
      <c r="XDT12" s="1026"/>
      <c r="XDU12" s="1025"/>
      <c r="XDV12" s="1026"/>
      <c r="XDW12" s="1025"/>
      <c r="XDX12" s="1026"/>
      <c r="XDY12" s="1025"/>
      <c r="XDZ12" s="1026"/>
      <c r="XEA12" s="1025"/>
      <c r="XEB12" s="1026"/>
      <c r="XEC12" s="1025"/>
      <c r="XED12" s="1026"/>
      <c r="XEE12" s="1025"/>
      <c r="XEF12" s="1026"/>
      <c r="XEG12" s="1025"/>
      <c r="XEH12" s="1026"/>
      <c r="XEI12" s="1025"/>
      <c r="XEJ12" s="1026"/>
      <c r="XEK12" s="1025"/>
      <c r="XEL12" s="1026"/>
      <c r="XEM12" s="1025"/>
      <c r="XEN12" s="1026"/>
      <c r="XEO12" s="1025"/>
      <c r="XEP12" s="1026"/>
      <c r="XEQ12" s="1025"/>
      <c r="XER12" s="1026"/>
      <c r="XES12" s="1025"/>
      <c r="XET12" s="1026"/>
      <c r="XEU12" s="1025"/>
      <c r="XEV12" s="1026"/>
      <c r="XEW12" s="1025"/>
      <c r="XEX12" s="1026"/>
      <c r="XEY12" s="1025"/>
      <c r="XEZ12" s="1026"/>
      <c r="XFA12" s="1025"/>
      <c r="XFB12" s="1026"/>
      <c r="XFC12" s="1025"/>
      <c r="XFD12" s="1026"/>
    </row>
    <row r="13" spans="1:16384" s="17" customFormat="1" ht="21">
      <c r="A13" s="34" t="s">
        <v>62</v>
      </c>
      <c r="B13" s="1249" t="s">
        <v>231</v>
      </c>
      <c r="C13" s="1249"/>
      <c r="D13" s="955"/>
    </row>
    <row r="14" spans="1:16384" s="17" customFormat="1" ht="19.5" thickBot="1">
      <c r="A14" s="50"/>
      <c r="B14" s="41"/>
      <c r="C14" s="11"/>
      <c r="D14" s="11"/>
      <c r="E14" s="1250" t="str">
        <f>'سر برگ صفحات'!A16</f>
        <v>1400/12/29</v>
      </c>
      <c r="F14" s="1250"/>
      <c r="G14" s="1250"/>
      <c r="H14" s="1250"/>
      <c r="I14" s="1250"/>
      <c r="J14" s="1250"/>
      <c r="K14" s="1250"/>
      <c r="L14" s="1250"/>
      <c r="M14" s="1250"/>
      <c r="N14" s="1250"/>
      <c r="O14" s="1250"/>
      <c r="R14" s="763" t="str">
        <f>'سر برگ صفحات'!A17</f>
        <v xml:space="preserve"> 1399/12/30</v>
      </c>
    </row>
    <row r="15" spans="1:16384" s="17" customFormat="1" ht="39" customHeight="1">
      <c r="A15" s="50"/>
      <c r="B15" s="41"/>
      <c r="C15" s="11"/>
      <c r="D15" s="11"/>
      <c r="E15" s="952" t="s">
        <v>904</v>
      </c>
      <c r="F15" s="953"/>
      <c r="G15" s="952" t="s">
        <v>68</v>
      </c>
      <c r="H15" s="953"/>
      <c r="I15" s="952" t="s">
        <v>905</v>
      </c>
      <c r="J15" s="953"/>
      <c r="K15" s="952" t="s">
        <v>906</v>
      </c>
      <c r="L15" s="953"/>
      <c r="M15" s="954"/>
      <c r="N15" s="954"/>
      <c r="O15" s="952" t="s">
        <v>907</v>
      </c>
      <c r="P15" s="52"/>
      <c r="Q15" s="52"/>
      <c r="R15" s="952" t="s">
        <v>908</v>
      </c>
    </row>
    <row r="16" spans="1:16384" s="17" customFormat="1">
      <c r="A16" s="50"/>
      <c r="B16" s="41"/>
      <c r="C16" s="11"/>
      <c r="D16" s="11"/>
      <c r="E16" s="8" t="s">
        <v>909</v>
      </c>
      <c r="F16" s="52"/>
      <c r="G16" s="8" t="s">
        <v>909</v>
      </c>
      <c r="H16" s="52"/>
      <c r="I16" s="8" t="s">
        <v>909</v>
      </c>
      <c r="J16" s="52"/>
      <c r="K16" s="8" t="s">
        <v>909</v>
      </c>
      <c r="L16" s="52"/>
      <c r="M16" s="106"/>
      <c r="N16" s="106"/>
      <c r="O16" s="8" t="s">
        <v>909</v>
      </c>
      <c r="P16" s="52"/>
      <c r="Q16" s="52"/>
      <c r="R16" s="8" t="s">
        <v>909</v>
      </c>
    </row>
    <row r="17" spans="1:18" s="17" customFormat="1" ht="21.75">
      <c r="A17" s="50"/>
      <c r="B17" s="41" t="s">
        <v>910</v>
      </c>
      <c r="C17" s="11"/>
      <c r="D17" s="11"/>
      <c r="E17" s="52">
        <f>R17</f>
        <v>2621</v>
      </c>
      <c r="F17" s="52"/>
      <c r="G17" s="52">
        <v>215292</v>
      </c>
      <c r="H17" s="52"/>
      <c r="I17" s="52">
        <v>3406</v>
      </c>
      <c r="J17" s="52"/>
      <c r="K17" s="400">
        <v>0</v>
      </c>
      <c r="L17" s="52"/>
      <c r="M17" s="106"/>
      <c r="N17" s="106"/>
      <c r="O17" s="52">
        <f>E17+G17-I17</f>
        <v>214507</v>
      </c>
      <c r="P17" s="52"/>
      <c r="Q17" s="52"/>
      <c r="R17" s="52">
        <v>2621</v>
      </c>
    </row>
    <row r="18" spans="1:18" s="17" customFormat="1" ht="21.75">
      <c r="A18" s="50"/>
      <c r="B18" s="41" t="s">
        <v>911</v>
      </c>
      <c r="C18" s="11"/>
      <c r="D18" s="11"/>
      <c r="E18" s="52">
        <f>R18</f>
        <v>850</v>
      </c>
      <c r="F18" s="52"/>
      <c r="G18" s="52">
        <v>2363</v>
      </c>
      <c r="H18" s="52"/>
      <c r="I18" s="52">
        <v>1768</v>
      </c>
      <c r="J18" s="52"/>
      <c r="K18" s="400">
        <v>0</v>
      </c>
      <c r="L18" s="52"/>
      <c r="M18" s="106"/>
      <c r="N18" s="106"/>
      <c r="O18" s="52">
        <f>E18+G18-I18</f>
        <v>1445</v>
      </c>
      <c r="P18" s="52"/>
      <c r="Q18" s="52"/>
      <c r="R18" s="52">
        <v>850</v>
      </c>
    </row>
    <row r="19" spans="1:18" s="17" customFormat="1" ht="21.75">
      <c r="A19" s="50"/>
      <c r="B19" s="41" t="s">
        <v>772</v>
      </c>
      <c r="C19" s="11"/>
      <c r="D19" s="11"/>
      <c r="E19" s="52">
        <f>R19</f>
        <v>845</v>
      </c>
      <c r="F19" s="52"/>
      <c r="G19" s="400">
        <v>0</v>
      </c>
      <c r="H19" s="52"/>
      <c r="I19" s="52">
        <v>23</v>
      </c>
      <c r="J19" s="52"/>
      <c r="K19" s="400">
        <v>0</v>
      </c>
      <c r="L19" s="52"/>
      <c r="M19" s="106"/>
      <c r="N19" s="106"/>
      <c r="O19" s="52">
        <f>E19+G19-I19</f>
        <v>822</v>
      </c>
      <c r="P19" s="52"/>
      <c r="Q19" s="52"/>
      <c r="R19" s="52">
        <v>845</v>
      </c>
    </row>
    <row r="20" spans="1:18" s="17" customFormat="1" ht="22.5" thickBot="1">
      <c r="A20" s="50"/>
      <c r="B20" s="41" t="s">
        <v>912</v>
      </c>
      <c r="C20" s="11"/>
      <c r="D20" s="11"/>
      <c r="E20" s="52">
        <f>R20</f>
        <v>3268</v>
      </c>
      <c r="F20" s="52"/>
      <c r="G20" s="400">
        <v>0</v>
      </c>
      <c r="H20" s="52"/>
      <c r="I20" s="400">
        <v>0</v>
      </c>
      <c r="J20" s="52"/>
      <c r="K20" s="400">
        <v>0</v>
      </c>
      <c r="L20" s="52"/>
      <c r="M20" s="106"/>
      <c r="N20" s="106"/>
      <c r="O20" s="52">
        <f>E20+G20-I20</f>
        <v>3268</v>
      </c>
      <c r="P20" s="52"/>
      <c r="Q20" s="52"/>
      <c r="R20" s="52">
        <v>3268</v>
      </c>
    </row>
    <row r="21" spans="1:18" s="17" customFormat="1" ht="22.5" thickBot="1">
      <c r="A21" s="50"/>
      <c r="B21" s="41"/>
      <c r="C21" s="11"/>
      <c r="D21" s="11"/>
      <c r="E21" s="956">
        <f>E17+E18+E19+E20</f>
        <v>7584</v>
      </c>
      <c r="F21" s="52"/>
      <c r="G21" s="956">
        <f>G17+G18+G19+G20</f>
        <v>217655</v>
      </c>
      <c r="H21" s="52"/>
      <c r="I21" s="956">
        <f>I17+I18+I19+I20</f>
        <v>5197</v>
      </c>
      <c r="J21" s="52"/>
      <c r="K21" s="681">
        <v>0</v>
      </c>
      <c r="L21" s="52"/>
      <c r="M21" s="106"/>
      <c r="N21" s="106"/>
      <c r="O21" s="956">
        <f>O17+O18+O19+O20</f>
        <v>220042</v>
      </c>
      <c r="P21" s="52"/>
      <c r="Q21" s="52"/>
      <c r="R21" s="956">
        <f>SUM(R17:R20)</f>
        <v>7584</v>
      </c>
    </row>
    <row r="22" spans="1:18" s="17" customFormat="1" ht="13.5" customHeight="1" thickTop="1">
      <c r="A22" s="50"/>
      <c r="B22" s="41"/>
      <c r="C22" s="11"/>
      <c r="D22" s="11"/>
      <c r="E22" s="52"/>
      <c r="F22" s="52"/>
      <c r="G22" s="52"/>
      <c r="H22" s="52"/>
      <c r="I22" s="52"/>
      <c r="J22" s="52"/>
      <c r="K22" s="52"/>
      <c r="L22" s="52"/>
      <c r="M22" s="106"/>
      <c r="N22" s="106"/>
      <c r="O22" s="52"/>
      <c r="P22" s="52"/>
      <c r="Q22" s="52"/>
      <c r="R22" s="52"/>
    </row>
    <row r="23" spans="1:18" s="417" customFormat="1" ht="30.75" customHeight="1">
      <c r="A23" s="1008" t="s">
        <v>923</v>
      </c>
      <c r="B23" s="1364" t="s">
        <v>1043</v>
      </c>
      <c r="C23" s="1364"/>
      <c r="D23" s="1364"/>
      <c r="E23" s="1364"/>
      <c r="F23" s="1364"/>
      <c r="G23" s="1364"/>
      <c r="H23" s="1364"/>
      <c r="I23" s="1364"/>
      <c r="J23" s="1364"/>
      <c r="K23" s="1364"/>
      <c r="L23" s="1364"/>
      <c r="M23" s="1364"/>
      <c r="N23" s="1364"/>
      <c r="O23" s="1364"/>
      <c r="P23" s="1364"/>
      <c r="Q23" s="1364"/>
      <c r="R23" s="1364"/>
    </row>
    <row r="24" spans="1:18" s="17" customFormat="1" ht="19.5">
      <c r="A24" s="1198" t="s">
        <v>968</v>
      </c>
      <c r="B24" s="1198"/>
      <c r="C24" s="1198"/>
      <c r="D24" s="1198"/>
      <c r="E24" s="1198"/>
      <c r="F24" s="1198"/>
      <c r="G24" s="1198"/>
      <c r="H24" s="1198"/>
      <c r="I24" s="1198"/>
      <c r="J24" s="1198"/>
      <c r="K24" s="1198"/>
      <c r="L24" s="1198"/>
      <c r="M24" s="1198"/>
      <c r="N24" s="1198"/>
      <c r="O24" s="1198"/>
      <c r="P24" s="1198"/>
      <c r="Q24" s="1198"/>
      <c r="R24" s="1198"/>
    </row>
    <row r="25" spans="1:18" s="17" customFormat="1">
      <c r="A25" s="50"/>
      <c r="B25" s="11"/>
      <c r="C25" s="11"/>
      <c r="D25" s="11"/>
      <c r="M25" s="47"/>
      <c r="N25" s="47"/>
    </row>
    <row r="26" spans="1:18" s="17" customFormat="1">
      <c r="A26" s="50"/>
      <c r="B26" s="11"/>
      <c r="C26" s="11"/>
      <c r="D26" s="11"/>
      <c r="M26" s="47"/>
      <c r="N26" s="47"/>
    </row>
    <row r="27" spans="1:18" s="17" customFormat="1">
      <c r="A27" s="50"/>
      <c r="B27" s="11"/>
      <c r="C27" s="11"/>
      <c r="D27" s="11"/>
      <c r="M27" s="47"/>
      <c r="N27" s="47"/>
    </row>
    <row r="28" spans="1:18" s="17" customFormat="1">
      <c r="A28" s="50"/>
      <c r="B28" s="11"/>
      <c r="C28" s="11"/>
      <c r="D28" s="11"/>
      <c r="M28" s="47"/>
      <c r="N28" s="47"/>
    </row>
    <row r="29" spans="1:18" s="17" customFormat="1">
      <c r="A29" s="50"/>
      <c r="B29" s="11"/>
      <c r="C29" s="11"/>
      <c r="D29" s="11"/>
      <c r="M29" s="47"/>
      <c r="N29" s="47"/>
    </row>
    <row r="30" spans="1:18" s="17" customFormat="1">
      <c r="A30" s="50"/>
      <c r="B30" s="11"/>
      <c r="C30" s="11"/>
      <c r="D30" s="11"/>
      <c r="M30" s="47"/>
      <c r="N30" s="47"/>
    </row>
  </sheetData>
  <mergeCells count="10">
    <mergeCell ref="W6:AM6"/>
    <mergeCell ref="A24:R24"/>
    <mergeCell ref="A4:R4"/>
    <mergeCell ref="A2:R2"/>
    <mergeCell ref="A1:R1"/>
    <mergeCell ref="A3:R3"/>
    <mergeCell ref="B13:C13"/>
    <mergeCell ref="E14:O14"/>
    <mergeCell ref="B23:R23"/>
    <mergeCell ref="B12:R12"/>
  </mergeCells>
  <pageMargins left="0.39370078740157483" right="0.65" top="0.39370078740157483" bottom="0.39370078740157483" header="0.31496062992125984" footer="0.31496062992125984"/>
  <pageSetup scale="98"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F0"/>
  </sheetPr>
  <dimension ref="A1:Q28"/>
  <sheetViews>
    <sheetView rightToLeft="1" view="pageBreakPreview" topLeftCell="A17" zoomScale="101" zoomScaleSheetLayoutView="101" workbookViewId="0">
      <selection activeCell="A25" sqref="A25:O27"/>
    </sheetView>
  </sheetViews>
  <sheetFormatPr defaultColWidth="9" defaultRowHeight="18"/>
  <cols>
    <col min="1" max="1" width="5.125" style="58" customWidth="1"/>
    <col min="2" max="2" width="24.625" style="58" customWidth="1"/>
    <col min="3" max="3" width="8.625" style="58" customWidth="1"/>
    <col min="4" max="4" width="12.125" style="58" hidden="1" customWidth="1"/>
    <col min="5" max="5" width="1.125" style="58" hidden="1" customWidth="1"/>
    <col min="6" max="6" width="14.5" style="58" hidden="1" customWidth="1"/>
    <col min="7" max="7" width="1.125" style="58" customWidth="1"/>
    <col min="8" max="8" width="12.5" style="58" hidden="1" customWidth="1"/>
    <col min="9" max="9" width="1.125" style="58" customWidth="1"/>
    <col min="10" max="10" width="19.5" style="58" customWidth="1"/>
    <col min="11" max="11" width="2.375" style="58" customWidth="1"/>
    <col min="12" max="12" width="19.875" style="58" customWidth="1"/>
    <col min="13" max="13" width="0.875" style="58" customWidth="1"/>
    <col min="14" max="14" width="11.5" style="58" hidden="1" customWidth="1"/>
    <col min="15" max="15" width="1.125" style="58" customWidth="1"/>
    <col min="16" max="16384" width="9" style="58"/>
  </cols>
  <sheetData>
    <row r="1" spans="1:15" s="56" customFormat="1" ht="21">
      <c r="A1" s="1388" t="str">
        <f>'سر برگ صفحات'!A1</f>
        <v>شرکت نمونه (سهامی خاص)</v>
      </c>
      <c r="B1" s="1388"/>
      <c r="C1" s="1388"/>
      <c r="D1" s="1388"/>
      <c r="E1" s="1388"/>
      <c r="F1" s="1388"/>
      <c r="G1" s="1388"/>
      <c r="H1" s="1388"/>
      <c r="I1" s="1388"/>
      <c r="J1" s="1388"/>
      <c r="K1" s="1388"/>
      <c r="L1" s="1388"/>
      <c r="M1" s="1388"/>
      <c r="N1" s="1388"/>
      <c r="O1" s="1388"/>
    </row>
    <row r="2" spans="1:15" s="56" customFormat="1" ht="18" hidden="1" customHeight="1">
      <c r="A2" s="1389" t="str">
        <f>'سر برگ صفحات'!A2</f>
        <v>صورتهای مالی تلفیق گروه و شرکت</v>
      </c>
      <c r="B2" s="1389"/>
      <c r="C2" s="1389"/>
      <c r="D2" s="1389"/>
      <c r="E2" s="1389"/>
      <c r="F2" s="1389"/>
      <c r="G2" s="1389"/>
      <c r="H2" s="1389"/>
      <c r="I2" s="1389"/>
      <c r="J2" s="1389"/>
      <c r="K2" s="1389"/>
      <c r="L2" s="1389"/>
      <c r="M2" s="1389"/>
      <c r="N2" s="1389"/>
      <c r="O2" s="1389"/>
    </row>
    <row r="3" spans="1:15" s="56" customFormat="1" ht="18" customHeight="1">
      <c r="A3" s="1389" t="str">
        <f>'سر برگ صفحات'!A15</f>
        <v>يادداشتهاي توضيحي صورت هاي مالي</v>
      </c>
      <c r="B3" s="1389"/>
      <c r="C3" s="1389"/>
      <c r="D3" s="1389"/>
      <c r="E3" s="1389"/>
      <c r="F3" s="1389"/>
      <c r="G3" s="1389"/>
      <c r="H3" s="1389"/>
      <c r="I3" s="1389"/>
      <c r="J3" s="1389"/>
      <c r="K3" s="1389"/>
      <c r="L3" s="1389"/>
      <c r="M3" s="1389"/>
      <c r="N3" s="1389"/>
      <c r="O3" s="1390"/>
    </row>
    <row r="4" spans="1:15" s="56" customFormat="1" ht="21">
      <c r="A4" s="1388" t="str">
        <f>'سر برگ صفحات'!A18</f>
        <v xml:space="preserve"> دوره مالی منتهی به 29 اسفند 1400</v>
      </c>
      <c r="B4" s="1388"/>
      <c r="C4" s="1388"/>
      <c r="D4" s="1388"/>
      <c r="E4" s="1388"/>
      <c r="F4" s="1388"/>
      <c r="G4" s="1388"/>
      <c r="H4" s="1388"/>
      <c r="I4" s="1388"/>
      <c r="J4" s="1388"/>
      <c r="K4" s="1388"/>
      <c r="L4" s="1388"/>
      <c r="M4" s="1388"/>
      <c r="N4" s="1388"/>
      <c r="O4" s="1388"/>
    </row>
    <row r="5" spans="1:15" s="300" customFormat="1" ht="21">
      <c r="A5" s="34" t="s">
        <v>932</v>
      </c>
      <c r="B5" s="1230" t="s">
        <v>402</v>
      </c>
      <c r="C5" s="1230"/>
      <c r="D5" s="1230"/>
      <c r="E5" s="1230"/>
      <c r="F5" s="1230"/>
      <c r="G5" s="1230"/>
      <c r="H5" s="1230"/>
      <c r="I5" s="1230"/>
      <c r="J5" s="1230"/>
      <c r="K5" s="1230"/>
      <c r="L5" s="1230"/>
      <c r="M5" s="1230"/>
      <c r="N5" s="1230"/>
      <c r="O5" s="1230"/>
    </row>
    <row r="6" spans="1:15" ht="9" customHeight="1">
      <c r="A6" s="207"/>
      <c r="B6" s="207"/>
      <c r="C6" s="207"/>
      <c r="D6" s="1218"/>
      <c r="E6" s="1218"/>
      <c r="F6" s="1218"/>
      <c r="G6" s="1218"/>
      <c r="H6" s="1218"/>
      <c r="I6" s="1218"/>
      <c r="J6" s="1218"/>
      <c r="K6" s="1218"/>
      <c r="L6" s="1218"/>
      <c r="M6" s="199"/>
      <c r="N6" s="212"/>
    </row>
    <row r="7" spans="1:15" ht="35.25" customHeight="1" thickBot="1">
      <c r="A7" s="738"/>
      <c r="B7" s="738"/>
      <c r="C7" s="688" t="s">
        <v>317</v>
      </c>
      <c r="D7" s="212"/>
      <c r="E7" s="310"/>
      <c r="F7" s="194" t="str">
        <f>'سر برگ صفحات'!A16</f>
        <v>1400/12/29</v>
      </c>
      <c r="G7" s="199"/>
      <c r="H7" s="194" t="str">
        <f>'سر برگ صفحات'!A17</f>
        <v xml:space="preserve"> 1399/12/30</v>
      </c>
      <c r="I7" s="207"/>
      <c r="J7" s="194" t="str">
        <f>F7</f>
        <v>1400/12/29</v>
      </c>
      <c r="K7" s="199"/>
      <c r="L7" s="194" t="str">
        <f>H7</f>
        <v xml:space="preserve"> 1399/12/30</v>
      </c>
      <c r="M7" s="207"/>
      <c r="N7" s="209"/>
    </row>
    <row r="8" spans="1:15" ht="20.25">
      <c r="A8" s="207"/>
      <c r="B8" s="274"/>
      <c r="C8" s="274"/>
      <c r="D8" s="202"/>
      <c r="E8" s="796"/>
      <c r="F8" s="202" t="s">
        <v>24</v>
      </c>
      <c r="G8" s="251"/>
      <c r="H8" s="202" t="s">
        <v>24</v>
      </c>
      <c r="I8" s="251"/>
      <c r="J8" s="202" t="s">
        <v>24</v>
      </c>
      <c r="K8" s="251"/>
      <c r="L8" s="202" t="s">
        <v>24</v>
      </c>
      <c r="M8" s="796"/>
      <c r="N8" s="202"/>
    </row>
    <row r="9" spans="1:15" ht="32.25" customHeight="1">
      <c r="A9" s="207"/>
      <c r="B9" s="274" t="s">
        <v>1020</v>
      </c>
      <c r="C9" s="274" t="s">
        <v>939</v>
      </c>
      <c r="D9" s="321"/>
      <c r="E9" s="797"/>
      <c r="F9" s="460">
        <v>0</v>
      </c>
      <c r="G9" s="507"/>
      <c r="H9" s="321">
        <v>600000</v>
      </c>
      <c r="I9" s="507"/>
      <c r="J9" s="926">
        <v>250000</v>
      </c>
      <c r="K9" s="927"/>
      <c r="L9" s="510">
        <v>600000</v>
      </c>
      <c r="M9" s="799"/>
      <c r="N9" s="800"/>
    </row>
    <row r="10" spans="1:15" ht="21" hidden="1" customHeight="1">
      <c r="A10" s="207"/>
      <c r="B10" s="204" t="s">
        <v>565</v>
      </c>
      <c r="C10" s="204"/>
      <c r="D10" s="528"/>
      <c r="E10" s="797"/>
      <c r="F10" s="460">
        <v>0</v>
      </c>
      <c r="G10" s="507"/>
      <c r="H10" s="460">
        <v>0</v>
      </c>
      <c r="I10" s="507"/>
      <c r="J10" s="460">
        <v>0</v>
      </c>
      <c r="K10" s="927"/>
      <c r="L10" s="460">
        <v>0</v>
      </c>
      <c r="M10" s="797"/>
      <c r="N10" s="528"/>
    </row>
    <row r="11" spans="1:15" ht="33" customHeight="1" thickBot="1">
      <c r="A11" s="207"/>
      <c r="B11" s="739" t="s">
        <v>1021</v>
      </c>
      <c r="C11" s="739"/>
      <c r="D11" s="528"/>
      <c r="E11" s="797"/>
      <c r="F11" s="460">
        <v>0</v>
      </c>
      <c r="G11" s="507"/>
      <c r="H11" s="321">
        <v>5196</v>
      </c>
      <c r="I11" s="507"/>
      <c r="J11" s="460">
        <v>0</v>
      </c>
      <c r="K11" s="927"/>
      <c r="L11" s="510">
        <v>5196</v>
      </c>
      <c r="M11" s="797"/>
      <c r="N11" s="528"/>
    </row>
    <row r="12" spans="1:15" ht="30.75" customHeight="1" thickBot="1">
      <c r="A12" s="207"/>
      <c r="B12" s="286"/>
      <c r="C12" s="286"/>
      <c r="D12" s="528"/>
      <c r="E12" s="797"/>
      <c r="F12" s="320">
        <f>SUM(F9:F11)</f>
        <v>0</v>
      </c>
      <c r="G12" s="507"/>
      <c r="H12" s="320">
        <f>SUM(H9:H11)</f>
        <v>605196</v>
      </c>
      <c r="I12" s="507"/>
      <c r="J12" s="511">
        <f>SUM(J9:J11)</f>
        <v>250000</v>
      </c>
      <c r="K12" s="927"/>
      <c r="L12" s="511">
        <f>SUM(L9:L11)</f>
        <v>605196</v>
      </c>
      <c r="M12" s="797"/>
      <c r="N12" s="528"/>
    </row>
    <row r="13" spans="1:15" ht="27" customHeight="1" thickTop="1">
      <c r="A13" s="207"/>
      <c r="B13" s="207"/>
      <c r="C13" s="207"/>
      <c r="D13" s="321"/>
      <c r="E13" s="797"/>
      <c r="F13" s="321"/>
      <c r="G13" s="797"/>
      <c r="H13" s="528"/>
      <c r="I13" s="797"/>
      <c r="J13" s="789"/>
      <c r="K13" s="797"/>
      <c r="L13" s="321"/>
      <c r="M13" s="797"/>
      <c r="N13" s="321"/>
    </row>
    <row r="14" spans="1:15" s="1029" customFormat="1" ht="51" customHeight="1">
      <c r="A14" s="1098" t="s">
        <v>942</v>
      </c>
      <c r="B14" s="1251" t="s">
        <v>1044</v>
      </c>
      <c r="C14" s="1251"/>
      <c r="D14" s="1251"/>
      <c r="E14" s="1251"/>
      <c r="F14" s="1251"/>
      <c r="G14" s="1251"/>
      <c r="H14" s="1251"/>
      <c r="I14" s="1251"/>
      <c r="J14" s="1251"/>
      <c r="K14" s="1251"/>
      <c r="L14" s="1251"/>
      <c r="M14" s="1028"/>
      <c r="N14" s="321"/>
    </row>
    <row r="15" spans="1:15" ht="21" customHeight="1">
      <c r="A15" s="34" t="s">
        <v>872</v>
      </c>
      <c r="B15" s="1230" t="s">
        <v>919</v>
      </c>
      <c r="C15" s="1230"/>
      <c r="D15" s="1230"/>
      <c r="E15" s="1230"/>
      <c r="F15" s="1230"/>
      <c r="G15" s="1230"/>
      <c r="H15" s="1230"/>
      <c r="I15" s="1230"/>
      <c r="J15" s="1230"/>
      <c r="K15" s="1230"/>
      <c r="L15" s="1230"/>
      <c r="M15" s="1230"/>
      <c r="N15" s="1230"/>
      <c r="O15" s="1230"/>
    </row>
    <row r="16" spans="1:15" ht="21" customHeight="1">
      <c r="A16" s="34"/>
      <c r="B16" s="945"/>
      <c r="C16" s="945"/>
      <c r="D16" s="945"/>
      <c r="E16" s="945"/>
      <c r="F16" s="945"/>
      <c r="G16" s="945"/>
      <c r="H16" s="945"/>
      <c r="I16" s="945"/>
      <c r="J16" s="945"/>
      <c r="K16" s="945"/>
      <c r="L16" s="305" t="s">
        <v>946</v>
      </c>
      <c r="M16" s="945"/>
      <c r="N16" s="945"/>
      <c r="O16" s="945"/>
    </row>
    <row r="17" spans="1:17" ht="21" customHeight="1" thickBot="1">
      <c r="B17" s="286"/>
      <c r="C17" s="286"/>
      <c r="D17" s="528"/>
      <c r="E17" s="797"/>
      <c r="F17" s="528"/>
      <c r="G17" s="797"/>
      <c r="H17" s="528"/>
      <c r="I17" s="797"/>
      <c r="J17" s="194" t="str">
        <f>J7</f>
        <v>1400/12/29</v>
      </c>
      <c r="K17" s="199"/>
      <c r="L17" s="194" t="str">
        <f>L7</f>
        <v xml:space="preserve"> 1399/12/30</v>
      </c>
      <c r="M17" s="797"/>
      <c r="N17" s="528"/>
    </row>
    <row r="18" spans="1:17" ht="21" customHeight="1">
      <c r="A18" s="207"/>
      <c r="B18" s="286"/>
      <c r="C18" s="286"/>
      <c r="D18" s="528"/>
      <c r="E18" s="797"/>
      <c r="F18" s="790"/>
      <c r="G18" s="797"/>
      <c r="H18" s="790"/>
      <c r="I18" s="797"/>
      <c r="J18" s="202" t="s">
        <v>24</v>
      </c>
      <c r="K18" s="251"/>
      <c r="L18" s="202" t="s">
        <v>24</v>
      </c>
      <c r="M18" s="797"/>
      <c r="N18" s="528"/>
    </row>
    <row r="19" spans="1:17" ht="21" customHeight="1">
      <c r="A19" s="207"/>
      <c r="B19" s="963" t="s">
        <v>1047</v>
      </c>
      <c r="C19" s="983" t="s">
        <v>994</v>
      </c>
      <c r="D19" s="528"/>
      <c r="E19" s="797"/>
      <c r="F19" s="528"/>
      <c r="G19" s="797"/>
      <c r="H19" s="528"/>
      <c r="I19" s="797"/>
      <c r="J19" s="926">
        <v>4103</v>
      </c>
      <c r="K19" s="927"/>
      <c r="L19" s="926">
        <v>4103</v>
      </c>
      <c r="M19" s="797"/>
      <c r="N19" s="528"/>
    </row>
    <row r="20" spans="1:17" ht="21" customHeight="1">
      <c r="A20" s="207"/>
      <c r="B20" s="213" t="s">
        <v>920</v>
      </c>
      <c r="C20" s="983" t="s">
        <v>995</v>
      </c>
      <c r="D20" s="528"/>
      <c r="E20" s="797"/>
      <c r="F20" s="790"/>
      <c r="G20" s="797"/>
      <c r="H20" s="790"/>
      <c r="I20" s="797"/>
      <c r="J20" s="926">
        <v>10919</v>
      </c>
      <c r="K20" s="927"/>
      <c r="L20" s="926">
        <v>10919</v>
      </c>
      <c r="M20" s="797"/>
      <c r="N20" s="528"/>
    </row>
    <row r="21" spans="1:17" ht="21" customHeight="1">
      <c r="A21" s="207"/>
      <c r="B21" s="213" t="s">
        <v>921</v>
      </c>
      <c r="C21" s="983" t="s">
        <v>996</v>
      </c>
      <c r="D21" s="528"/>
      <c r="E21" s="797"/>
      <c r="F21" s="790"/>
      <c r="G21" s="797"/>
      <c r="H21" s="790"/>
      <c r="I21" s="797"/>
      <c r="J21" s="926">
        <v>6095</v>
      </c>
      <c r="K21" s="927"/>
      <c r="L21" s="926">
        <v>6095</v>
      </c>
      <c r="M21" s="797"/>
      <c r="N21" s="528"/>
    </row>
    <row r="22" spans="1:17" ht="21" customHeight="1" thickBot="1">
      <c r="A22" s="207"/>
      <c r="B22" s="213" t="s">
        <v>922</v>
      </c>
      <c r="C22" s="207"/>
      <c r="D22" s="321"/>
      <c r="E22" s="797"/>
      <c r="F22" s="321"/>
      <c r="G22" s="797"/>
      <c r="H22" s="528"/>
      <c r="I22" s="797"/>
      <c r="J22" s="926">
        <v>7133</v>
      </c>
      <c r="K22" s="927"/>
      <c r="L22" s="926">
        <v>7133</v>
      </c>
      <c r="M22" s="797"/>
      <c r="N22" s="321"/>
    </row>
    <row r="23" spans="1:17" ht="23.25" customHeight="1" thickBot="1">
      <c r="B23" s="59"/>
      <c r="C23" s="59"/>
      <c r="D23" s="226"/>
      <c r="E23" s="59"/>
      <c r="F23" s="59"/>
      <c r="G23" s="59"/>
      <c r="H23" s="59"/>
      <c r="I23" s="59"/>
      <c r="J23" s="511">
        <f>SUM(J19:J22)</f>
        <v>28250</v>
      </c>
      <c r="K23" s="927"/>
      <c r="L23" s="511">
        <f>SUM(L19:L22)</f>
        <v>28250</v>
      </c>
      <c r="M23" s="59"/>
      <c r="N23" s="59"/>
      <c r="Q23" s="492"/>
    </row>
    <row r="24" spans="1:17" ht="23.25" customHeight="1" thickTop="1">
      <c r="B24" s="59"/>
      <c r="C24" s="59"/>
      <c r="D24" s="226"/>
      <c r="E24" s="59"/>
      <c r="F24" s="59"/>
      <c r="G24" s="59"/>
      <c r="H24" s="59"/>
      <c r="I24" s="59"/>
      <c r="J24" s="510"/>
      <c r="K24" s="927"/>
      <c r="L24" s="510"/>
      <c r="M24" s="59"/>
      <c r="N24" s="59"/>
    </row>
    <row r="25" spans="1:17" s="1029" customFormat="1" ht="38.25" customHeight="1">
      <c r="A25" s="1007" t="s">
        <v>964</v>
      </c>
      <c r="B25" s="1391" t="s">
        <v>1045</v>
      </c>
      <c r="C25" s="1391"/>
      <c r="D25" s="1391"/>
      <c r="E25" s="1391"/>
      <c r="F25" s="1391"/>
      <c r="G25" s="1391"/>
      <c r="H25" s="1391"/>
      <c r="I25" s="1391"/>
      <c r="J25" s="1391"/>
      <c r="K25" s="1391"/>
      <c r="L25" s="1391"/>
      <c r="M25" s="1392"/>
      <c r="N25" s="1392"/>
      <c r="O25" s="1393"/>
    </row>
    <row r="26" spans="1:17" s="1029" customFormat="1" ht="38.25" customHeight="1">
      <c r="A26" s="1007" t="s">
        <v>965</v>
      </c>
      <c r="B26" s="1391" t="s">
        <v>940</v>
      </c>
      <c r="C26" s="1391"/>
      <c r="D26" s="1391"/>
      <c r="E26" s="1391"/>
      <c r="F26" s="1391"/>
      <c r="G26" s="1391"/>
      <c r="H26" s="1391"/>
      <c r="I26" s="1391"/>
      <c r="J26" s="1391"/>
      <c r="K26" s="1391"/>
      <c r="L26" s="1391"/>
      <c r="M26" s="1391"/>
      <c r="N26" s="1391"/>
      <c r="O26" s="1391"/>
    </row>
    <row r="27" spans="1:17" s="1029" customFormat="1" ht="38.25" customHeight="1">
      <c r="A27" s="1007" t="s">
        <v>966</v>
      </c>
      <c r="B27" s="1391" t="s">
        <v>941</v>
      </c>
      <c r="C27" s="1391"/>
      <c r="D27" s="1391"/>
      <c r="E27" s="1391"/>
      <c r="F27" s="1391"/>
      <c r="G27" s="1391"/>
      <c r="H27" s="1391"/>
      <c r="I27" s="1391"/>
      <c r="J27" s="1391"/>
      <c r="K27" s="1391"/>
      <c r="L27" s="1391"/>
      <c r="M27" s="1391"/>
      <c r="N27" s="1391"/>
      <c r="O27" s="1391"/>
    </row>
    <row r="28" spans="1:17" ht="19.5">
      <c r="A28" s="1246">
        <v>26</v>
      </c>
      <c r="B28" s="1246"/>
      <c r="C28" s="1246"/>
      <c r="D28" s="1246"/>
      <c r="E28" s="1246"/>
      <c r="F28" s="1246"/>
      <c r="G28" s="1246"/>
      <c r="H28" s="1246"/>
      <c r="I28" s="1246"/>
      <c r="J28" s="1246"/>
      <c r="K28" s="1246"/>
      <c r="L28" s="1246"/>
      <c r="M28" s="1246"/>
      <c r="N28" s="1246"/>
      <c r="O28" s="1246"/>
    </row>
  </sheetData>
  <mergeCells count="12">
    <mergeCell ref="B5:O5"/>
    <mergeCell ref="B15:O15"/>
    <mergeCell ref="A4:O4"/>
    <mergeCell ref="A2:O2"/>
    <mergeCell ref="A1:O1"/>
    <mergeCell ref="D6:L6"/>
    <mergeCell ref="A3:N3"/>
    <mergeCell ref="A28:O28"/>
    <mergeCell ref="B25:L25"/>
    <mergeCell ref="B26:O26"/>
    <mergeCell ref="B27:O27"/>
    <mergeCell ref="B14:L14"/>
  </mergeCells>
  <printOptions horizontalCentered="1"/>
  <pageMargins left="0.39370078740157499" right="0.78740157480314998" top="0.39370078740157499" bottom="0.39370078740157499" header="0.31496062992126" footer="0.31496062992126"/>
  <pageSetup paperSize="9" scale="9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F0"/>
  </sheetPr>
  <dimension ref="A1:V28"/>
  <sheetViews>
    <sheetView rightToLeft="1" view="pageBreakPreview" topLeftCell="A11" zoomScaleSheetLayoutView="100" workbookViewId="0">
      <selection activeCell="B32" sqref="B32"/>
    </sheetView>
  </sheetViews>
  <sheetFormatPr defaultColWidth="9" defaultRowHeight="18"/>
  <cols>
    <col min="1" max="1" width="4.125" style="58" customWidth="1"/>
    <col min="2" max="2" width="53.875" style="60" customWidth="1"/>
    <col min="3" max="3" width="1.875" style="60" customWidth="1"/>
    <col min="4" max="4" width="2.375" style="60" customWidth="1"/>
    <col min="5" max="5" width="0.875" style="58" customWidth="1"/>
    <col min="6" max="6" width="20.875" style="58" customWidth="1"/>
    <col min="7" max="7" width="1.5" style="58" customWidth="1"/>
    <col min="8" max="8" width="11.625" style="58" hidden="1" customWidth="1"/>
    <col min="9" max="9" width="0.625" style="58" customWidth="1"/>
    <col min="10" max="10" width="15.5" style="58" customWidth="1"/>
    <col min="11" max="11" width="0.875" style="58" customWidth="1"/>
    <col min="12" max="16384" width="9" style="58"/>
  </cols>
  <sheetData>
    <row r="1" spans="1:22" s="56" customFormat="1" ht="21">
      <c r="A1" s="1388" t="str">
        <f>'سر برگ صفحات'!A1</f>
        <v>شرکت نمونه (سهامی خاص)</v>
      </c>
      <c r="B1" s="1388"/>
      <c r="C1" s="1388"/>
      <c r="D1" s="1388"/>
      <c r="E1" s="1388"/>
      <c r="F1" s="1388"/>
      <c r="G1" s="1388"/>
      <c r="H1" s="1388"/>
      <c r="I1" s="1388"/>
      <c r="J1" s="1388"/>
      <c r="K1" s="112"/>
      <c r="L1" s="112"/>
      <c r="M1" s="112"/>
      <c r="N1" s="112"/>
      <c r="O1" s="112"/>
      <c r="P1" s="112"/>
      <c r="Q1" s="112"/>
      <c r="R1" s="112"/>
      <c r="S1" s="112"/>
      <c r="T1" s="112"/>
      <c r="U1" s="112"/>
      <c r="V1" s="112"/>
    </row>
    <row r="2" spans="1:22" s="56" customFormat="1" ht="18" hidden="1" customHeight="1">
      <c r="A2" s="1388" t="str">
        <f>'سر برگ صفحات'!A2</f>
        <v>صورتهای مالی تلفیق گروه و شرکت</v>
      </c>
      <c r="B2" s="1388"/>
      <c r="C2" s="1388"/>
      <c r="D2" s="1388"/>
      <c r="E2" s="1388"/>
      <c r="F2" s="1388"/>
      <c r="G2" s="1388"/>
      <c r="H2" s="1388"/>
      <c r="I2" s="1388"/>
      <c r="J2" s="1388"/>
      <c r="K2" s="112"/>
      <c r="L2" s="1252"/>
      <c r="M2" s="1252"/>
      <c r="N2" s="1252"/>
      <c r="O2" s="1252"/>
      <c r="P2" s="1252"/>
      <c r="Q2" s="1252"/>
      <c r="R2" s="1252"/>
      <c r="S2" s="113"/>
      <c r="T2" s="113"/>
      <c r="U2" s="113"/>
      <c r="V2" s="113"/>
    </row>
    <row r="3" spans="1:22" s="56" customFormat="1" ht="18" customHeight="1">
      <c r="A3" s="1388" t="str">
        <f>'سر برگ صفحات'!A15</f>
        <v>يادداشتهاي توضيحي صورت هاي مالي</v>
      </c>
      <c r="B3" s="1388"/>
      <c r="C3" s="1388"/>
      <c r="D3" s="1388"/>
      <c r="E3" s="1388"/>
      <c r="F3" s="1388"/>
      <c r="G3" s="1388"/>
      <c r="H3" s="1388"/>
      <c r="I3" s="1388"/>
      <c r="J3" s="1388"/>
      <c r="K3" s="112"/>
      <c r="L3" s="225"/>
      <c r="M3" s="225"/>
      <c r="N3" s="225"/>
      <c r="O3" s="225"/>
      <c r="P3" s="225"/>
      <c r="Q3" s="225"/>
      <c r="R3" s="225"/>
      <c r="S3" s="113"/>
      <c r="T3" s="113"/>
      <c r="U3" s="113"/>
      <c r="V3" s="113"/>
    </row>
    <row r="4" spans="1:22" s="56" customFormat="1" ht="21">
      <c r="A4" s="1388" t="str">
        <f>'سر برگ صفحات'!A18</f>
        <v xml:space="preserve"> دوره مالی منتهی به 29 اسفند 1400</v>
      </c>
      <c r="B4" s="1388"/>
      <c r="C4" s="1388"/>
      <c r="D4" s="1388"/>
      <c r="E4" s="1388"/>
      <c r="F4" s="1388"/>
      <c r="G4" s="1388"/>
      <c r="H4" s="1388"/>
      <c r="I4" s="1388"/>
      <c r="J4" s="1388"/>
      <c r="K4" s="112"/>
      <c r="L4" s="1252"/>
      <c r="M4" s="1252"/>
      <c r="N4" s="1252"/>
      <c r="O4" s="1252"/>
      <c r="P4" s="1252"/>
      <c r="Q4" s="1252"/>
      <c r="R4" s="1252"/>
      <c r="S4" s="112"/>
      <c r="T4" s="112"/>
      <c r="U4" s="112"/>
      <c r="V4" s="112"/>
    </row>
    <row r="5" spans="1:22" ht="23.25" customHeight="1">
      <c r="A5" s="34" t="s">
        <v>399</v>
      </c>
      <c r="B5" s="116" t="s">
        <v>404</v>
      </c>
      <c r="C5" s="116"/>
      <c r="D5" s="116"/>
      <c r="E5" s="116"/>
      <c r="F5" s="689"/>
      <c r="G5" s="71"/>
      <c r="H5" s="689"/>
      <c r="I5" s="116"/>
      <c r="J5" s="289"/>
      <c r="K5" s="116"/>
      <c r="L5" s="116"/>
      <c r="M5" s="116"/>
      <c r="N5" s="116"/>
      <c r="O5" s="116"/>
      <c r="P5" s="116"/>
      <c r="Q5" s="116"/>
      <c r="R5" s="116"/>
    </row>
    <row r="6" spans="1:22" ht="23.25" customHeight="1">
      <c r="A6" s="34"/>
      <c r="B6" s="116"/>
      <c r="C6" s="116"/>
      <c r="D6" s="116"/>
      <c r="E6" s="116"/>
      <c r="F6" s="689"/>
      <c r="G6" s="71"/>
      <c r="H6" s="689"/>
      <c r="I6" s="116"/>
      <c r="J6" s="289" t="s">
        <v>943</v>
      </c>
      <c r="K6" s="116"/>
      <c r="L6" s="116"/>
      <c r="M6" s="116"/>
      <c r="N6" s="116"/>
      <c r="O6" s="116"/>
      <c r="P6" s="116"/>
      <c r="Q6" s="116"/>
      <c r="R6" s="116"/>
    </row>
    <row r="7" spans="1:22" ht="41.25" thickBot="1">
      <c r="B7" s="312"/>
      <c r="C7" s="312"/>
      <c r="D7" s="312"/>
      <c r="F7" s="691" t="str">
        <f>'سر برگ صفحات'!A12</f>
        <v>دوره مالی منتهی به 1400/12/29</v>
      </c>
      <c r="G7" s="59"/>
      <c r="H7" s="691" t="str">
        <f>'سر برگ صفحات'!A13</f>
        <v xml:space="preserve"> 6 ماهه منتهی به 1399/06/31</v>
      </c>
      <c r="I7" s="533"/>
      <c r="J7" s="1071" t="str">
        <f>'سر برگ صفحات'!A11</f>
        <v>سال 1399</v>
      </c>
      <c r="K7" s="492"/>
    </row>
    <row r="8" spans="1:22" ht="20.25" customHeight="1">
      <c r="B8" s="313"/>
      <c r="C8" s="313"/>
      <c r="D8" s="313"/>
      <c r="F8" s="533" t="s">
        <v>418</v>
      </c>
      <c r="G8" s="59"/>
      <c r="H8" s="533" t="s">
        <v>418</v>
      </c>
      <c r="I8" s="533"/>
      <c r="J8" s="533" t="s">
        <v>418</v>
      </c>
      <c r="K8" s="492"/>
    </row>
    <row r="9" spans="1:22" ht="31.5" customHeight="1" thickBot="1">
      <c r="B9" s="1327" t="s">
        <v>405</v>
      </c>
      <c r="C9" s="314"/>
      <c r="D9" s="314"/>
      <c r="F9" s="969">
        <f>سودوزيان!E19</f>
        <v>69815</v>
      </c>
      <c r="G9" s="317"/>
      <c r="H9" s="530">
        <v>4943</v>
      </c>
      <c r="I9" s="503"/>
      <c r="J9" s="1082">
        <f>سودوزيان!I19</f>
        <v>-420</v>
      </c>
      <c r="K9" s="492"/>
      <c r="M9" s="537"/>
    </row>
    <row r="10" spans="1:22" ht="21.75">
      <c r="B10" s="1363" t="s">
        <v>406</v>
      </c>
      <c r="C10" s="227"/>
      <c r="D10" s="227"/>
      <c r="F10" s="531"/>
      <c r="G10" s="317"/>
      <c r="H10" s="531"/>
      <c r="I10" s="531"/>
      <c r="J10" s="531"/>
      <c r="K10" s="492"/>
    </row>
    <row r="11" spans="1:22" ht="28.5" customHeight="1">
      <c r="B11" s="1327" t="s">
        <v>407</v>
      </c>
      <c r="C11" s="314"/>
      <c r="D11" s="314"/>
      <c r="F11" s="976">
        <f>-سودوزيان!E18</f>
        <v>19031</v>
      </c>
      <c r="G11" s="928"/>
      <c r="H11" s="929">
        <v>3779</v>
      </c>
      <c r="I11" s="929"/>
      <c r="J11" s="639">
        <f>-سودوزيان!I18</f>
        <v>5472</v>
      </c>
      <c r="K11" s="492"/>
    </row>
    <row r="12" spans="1:22" ht="28.5" customHeight="1">
      <c r="B12" s="1327" t="s">
        <v>835</v>
      </c>
      <c r="C12" s="314"/>
      <c r="D12" s="314"/>
      <c r="F12" s="1080">
        <f>-'8'!M11</f>
        <v>-1274</v>
      </c>
      <c r="G12" s="928"/>
      <c r="H12" s="460">
        <v>0</v>
      </c>
      <c r="I12" s="929"/>
      <c r="J12" s="1081">
        <v>-28994</v>
      </c>
      <c r="K12" s="492"/>
    </row>
    <row r="13" spans="1:22" ht="28.5" customHeight="1">
      <c r="B13" s="1327" t="s">
        <v>408</v>
      </c>
      <c r="C13" s="314"/>
      <c r="D13" s="314"/>
      <c r="F13" s="976">
        <f>('9-1'!U23+'10-11'!P16)</f>
        <v>948</v>
      </c>
      <c r="G13" s="928"/>
      <c r="H13" s="929">
        <v>595</v>
      </c>
      <c r="I13" s="929"/>
      <c r="J13" s="929">
        <f>1285+153</f>
        <v>1438</v>
      </c>
      <c r="K13" s="492"/>
      <c r="L13" s="537"/>
      <c r="M13" s="492"/>
    </row>
    <row r="14" spans="1:22" ht="35.25" customHeight="1">
      <c r="B14" s="1329" t="s">
        <v>409</v>
      </c>
      <c r="C14" s="314"/>
      <c r="D14" s="314"/>
      <c r="F14" s="1080">
        <f>-('8'!M9+'8'!M10)</f>
        <v>-11450</v>
      </c>
      <c r="G14" s="928"/>
      <c r="H14" s="930">
        <v>-16697</v>
      </c>
      <c r="I14" s="930"/>
      <c r="J14" s="1081">
        <f>-('8'!Q10+'8'!Q9)</f>
        <v>-20146</v>
      </c>
      <c r="K14" s="492"/>
      <c r="M14" s="537"/>
    </row>
    <row r="15" spans="1:22" ht="28.5" hidden="1" customHeight="1">
      <c r="B15" s="995" t="s">
        <v>540</v>
      </c>
      <c r="C15" s="192"/>
      <c r="D15" s="192"/>
      <c r="F15" s="977">
        <v>0</v>
      </c>
      <c r="G15" s="928"/>
      <c r="H15" s="930">
        <v>-3600</v>
      </c>
      <c r="I15" s="930"/>
      <c r="J15" s="1072">
        <v>0</v>
      </c>
      <c r="K15" s="532"/>
    </row>
    <row r="16" spans="1:22" ht="28.5" hidden="1" customHeight="1" thickBot="1">
      <c r="B16" s="1327" t="s">
        <v>410</v>
      </c>
      <c r="C16" s="314"/>
      <c r="D16" s="314"/>
      <c r="F16" s="978">
        <v>0</v>
      </c>
      <c r="G16" s="928"/>
      <c r="H16" s="931">
        <v>47991</v>
      </c>
      <c r="I16" s="929"/>
      <c r="J16" s="1073">
        <v>0</v>
      </c>
      <c r="K16" s="492"/>
    </row>
    <row r="17" spans="1:17" ht="28.5" customHeight="1" thickBot="1">
      <c r="B17" s="1327" t="s">
        <v>914</v>
      </c>
      <c r="C17" s="314"/>
      <c r="D17" s="314"/>
      <c r="F17" s="976">
        <f>'وضعيت مالي'!F37-'وضعيت مالي'!H37</f>
        <v>88551</v>
      </c>
      <c r="G17" s="928"/>
      <c r="H17" s="931"/>
      <c r="I17" s="929"/>
      <c r="J17" s="930">
        <f>'وضعيت مالي'!K37-'وضعيت مالي'!H37</f>
        <v>898</v>
      </c>
      <c r="K17" s="492"/>
    </row>
    <row r="18" spans="1:17" ht="20.25" customHeight="1" thickBot="1">
      <c r="B18" s="1363" t="s">
        <v>411</v>
      </c>
      <c r="C18" s="227"/>
      <c r="D18" s="227"/>
      <c r="F18" s="970">
        <f>SUM(F11:F17)</f>
        <v>95806</v>
      </c>
      <c r="G18" s="928"/>
      <c r="H18" s="932">
        <f>SUM(H11:H16)</f>
        <v>32068</v>
      </c>
      <c r="I18" s="933"/>
      <c r="J18" s="1083">
        <f>SUM(J11:J17)</f>
        <v>-41332</v>
      </c>
      <c r="K18" s="492"/>
      <c r="Q18" s="492"/>
    </row>
    <row r="19" spans="1:17" ht="29.25" customHeight="1">
      <c r="B19" s="1363" t="s">
        <v>412</v>
      </c>
      <c r="C19" s="227"/>
      <c r="D19" s="227"/>
      <c r="F19" s="534"/>
      <c r="G19" s="317"/>
      <c r="H19" s="534"/>
      <c r="I19" s="534"/>
      <c r="J19" s="534"/>
      <c r="K19" s="492"/>
    </row>
    <row r="20" spans="1:17" ht="33.75" customHeight="1">
      <c r="B20" s="1327" t="s">
        <v>413</v>
      </c>
      <c r="C20" s="314"/>
      <c r="D20" s="314"/>
      <c r="F20" s="1081">
        <f>'وضعيت مالي'!H16-'وضعيت مالي'!F16</f>
        <v>-273838</v>
      </c>
      <c r="G20" s="928"/>
      <c r="H20" s="930">
        <v>-341337</v>
      </c>
      <c r="I20" s="930"/>
      <c r="J20" s="930">
        <f>'وضعيت مالي'!K16-'وضعيت مالي'!H16</f>
        <v>37624</v>
      </c>
      <c r="K20" s="492"/>
    </row>
    <row r="21" spans="1:17" ht="31.5" customHeight="1">
      <c r="B21" s="1327" t="s">
        <v>414</v>
      </c>
      <c r="C21" s="314"/>
      <c r="D21" s="314"/>
      <c r="F21" s="930">
        <f>'وضعيت مالي'!H15-'وضعيت مالي'!F15</f>
        <v>6496</v>
      </c>
      <c r="G21" s="928"/>
      <c r="H21" s="460">
        <v>0</v>
      </c>
      <c r="I21" s="929"/>
      <c r="J21" s="1081">
        <f>'وضعيت مالي'!K15-'وضعيت مالي'!H15</f>
        <v>-6496</v>
      </c>
      <c r="K21" s="492"/>
      <c r="L21" s="537"/>
      <c r="M21" s="537"/>
    </row>
    <row r="22" spans="1:17" ht="36" customHeight="1">
      <c r="A22" s="315"/>
      <c r="B22" s="1327" t="s">
        <v>415</v>
      </c>
      <c r="C22" s="314"/>
      <c r="D22" s="314"/>
      <c r="F22" s="930">
        <f>'وضعيت مالي'!H14-'وضعيت مالي'!F14</f>
        <v>600</v>
      </c>
      <c r="G22" s="934"/>
      <c r="H22" s="460">
        <v>0</v>
      </c>
      <c r="I22" s="929"/>
      <c r="J22" s="930">
        <f>'وضعيت مالي'!K14-'وضعيت مالي'!H14</f>
        <v>10919</v>
      </c>
      <c r="K22" s="535"/>
    </row>
    <row r="23" spans="1:17" ht="37.5" customHeight="1">
      <c r="A23" s="308"/>
      <c r="B23" s="1327" t="s">
        <v>416</v>
      </c>
      <c r="C23" s="314"/>
      <c r="D23" s="314"/>
      <c r="F23" s="1081">
        <f>'وضعيت مالي'!F44-'وضعيت مالي'!H44</f>
        <v>-355196</v>
      </c>
      <c r="G23" s="322"/>
      <c r="H23" s="930">
        <v>-79101</v>
      </c>
      <c r="I23" s="930"/>
      <c r="J23" s="1068">
        <f>'وضعيت مالي'!H44-'وضعيت مالي'!K44</f>
        <v>154095</v>
      </c>
      <c r="K23" s="492"/>
      <c r="L23" s="537"/>
      <c r="M23" s="492"/>
      <c r="N23" s="492"/>
    </row>
    <row r="24" spans="1:17" ht="37.5" customHeight="1" thickBot="1">
      <c r="A24" s="308"/>
      <c r="B24" s="1327" t="s">
        <v>1127</v>
      </c>
      <c r="C24" s="314"/>
      <c r="D24" s="314"/>
      <c r="F24" s="931">
        <f>'وضعيت مالي'!M45</f>
        <v>0</v>
      </c>
      <c r="G24" s="322"/>
      <c r="H24" s="931">
        <v>216792</v>
      </c>
      <c r="I24" s="929"/>
      <c r="J24" s="931">
        <f>'وضعيت مالي'!H40-'وضعيت مالي'!K40+'وضعيت مالي'!H43-'وضعيت مالي'!K43</f>
        <v>15291</v>
      </c>
      <c r="K24" s="492"/>
      <c r="L24" s="537"/>
      <c r="M24" s="492"/>
      <c r="N24" s="492"/>
    </row>
    <row r="25" spans="1:17" ht="30" customHeight="1" thickBot="1">
      <c r="A25" s="308"/>
      <c r="B25" s="1363" t="s">
        <v>417</v>
      </c>
      <c r="C25" s="227"/>
      <c r="D25" s="227"/>
      <c r="F25" s="1084">
        <f>SUM(F20:F24)</f>
        <v>-621938</v>
      </c>
      <c r="G25" s="935"/>
      <c r="H25" s="884">
        <f>SUM(H20:H24)</f>
        <v>-203646</v>
      </c>
      <c r="I25" s="910"/>
      <c r="J25" s="1085">
        <f>SUM(J20:J24)</f>
        <v>211433</v>
      </c>
      <c r="K25" s="492"/>
      <c r="L25" s="537"/>
    </row>
    <row r="26" spans="1:17" ht="33" customHeight="1" thickBot="1">
      <c r="B26" s="1363" t="s">
        <v>404</v>
      </c>
      <c r="C26" s="227"/>
      <c r="D26" s="227"/>
      <c r="F26" s="1086">
        <f>F9+F18+F25</f>
        <v>-456317</v>
      </c>
      <c r="G26" s="937"/>
      <c r="H26" s="936">
        <f>H25+H18+H9</f>
        <v>-166635</v>
      </c>
      <c r="I26" s="910"/>
      <c r="J26" s="1074">
        <f>J25+J18+J9</f>
        <v>169681</v>
      </c>
      <c r="K26" s="492"/>
    </row>
    <row r="27" spans="1:17" ht="20.25" customHeight="1" thickTop="1">
      <c r="B27" s="227"/>
      <c r="C27" s="227"/>
      <c r="D27" s="227"/>
      <c r="F27" s="690"/>
      <c r="G27" s="318"/>
      <c r="H27" s="690"/>
      <c r="I27" s="690"/>
      <c r="J27" s="1075"/>
      <c r="K27" s="492"/>
    </row>
    <row r="28" spans="1:17" ht="19.5">
      <c r="A28" s="1246">
        <v>27</v>
      </c>
      <c r="B28" s="1246"/>
      <c r="C28" s="1246"/>
      <c r="D28" s="1246"/>
      <c r="E28" s="1246"/>
      <c r="F28" s="1246"/>
      <c r="G28" s="1246"/>
      <c r="H28" s="1246"/>
      <c r="I28" s="1246"/>
      <c r="J28" s="1246"/>
      <c r="K28" s="1246"/>
    </row>
  </sheetData>
  <mergeCells count="7">
    <mergeCell ref="A28:K28"/>
    <mergeCell ref="A1:J1"/>
    <mergeCell ref="A2:J2"/>
    <mergeCell ref="L2:R2"/>
    <mergeCell ref="A4:J4"/>
    <mergeCell ref="L4:R4"/>
    <mergeCell ref="A3:J3"/>
  </mergeCells>
  <printOptions horizontalCentered="1"/>
  <pageMargins left="0.39370078740157483" right="0.78740157480314965" top="0.39370078740157483" bottom="0.39370078740157483" header="0.31496062992125984" footer="0.31496062992125984"/>
  <pageSetup paperSize="9" scale="88"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F0"/>
  </sheetPr>
  <dimension ref="A1:T41"/>
  <sheetViews>
    <sheetView rightToLeft="1" view="pageBreakPreview" topLeftCell="A32" zoomScaleSheetLayoutView="100" workbookViewId="0">
      <selection activeCell="B33" sqref="B33:J34"/>
    </sheetView>
  </sheetViews>
  <sheetFormatPr defaultColWidth="9" defaultRowHeight="18"/>
  <cols>
    <col min="1" max="1" width="4.875" style="56" customWidth="1"/>
    <col min="2" max="2" width="32.125" style="56" customWidth="1"/>
    <col min="3" max="3" width="12.625" style="56" customWidth="1"/>
    <col min="4" max="4" width="1.5" style="56" customWidth="1"/>
    <col min="5" max="5" width="15.5" style="56" customWidth="1"/>
    <col min="6" max="6" width="1.625" style="56" customWidth="1"/>
    <col min="7" max="7" width="12.625" style="56" customWidth="1"/>
    <col min="8" max="8" width="1.375" style="56" customWidth="1"/>
    <col min="9" max="9" width="12.5" style="56" customWidth="1"/>
    <col min="10" max="10" width="3.5" style="56" customWidth="1"/>
    <col min="11" max="16384" width="9" style="56"/>
  </cols>
  <sheetData>
    <row r="1" spans="1:20" ht="21">
      <c r="A1" s="1388" t="str">
        <f>'سر برگ صفحات'!A1</f>
        <v>شرکت نمونه (سهامی خاص)</v>
      </c>
      <c r="B1" s="1388"/>
      <c r="C1" s="1388"/>
      <c r="D1" s="1388"/>
      <c r="E1" s="1388"/>
      <c r="F1" s="1388"/>
      <c r="G1" s="1388"/>
      <c r="H1" s="1388"/>
      <c r="I1" s="1388"/>
      <c r="J1" s="1388"/>
      <c r="K1" s="1394"/>
      <c r="L1" s="1394"/>
      <c r="M1" s="1394"/>
      <c r="N1" s="1394"/>
      <c r="O1" s="1394"/>
      <c r="P1" s="1394"/>
      <c r="Q1" s="112"/>
      <c r="R1" s="112"/>
      <c r="S1" s="112"/>
      <c r="T1" s="112"/>
    </row>
    <row r="2" spans="1:20" ht="18" hidden="1" customHeight="1">
      <c r="A2" s="1388" t="str">
        <f>'سر برگ صفحات'!A2</f>
        <v>صورتهای مالی تلفیق گروه و شرکت</v>
      </c>
      <c r="B2" s="1388"/>
      <c r="C2" s="1388"/>
      <c r="D2" s="1388"/>
      <c r="E2" s="1388"/>
      <c r="F2" s="1388"/>
      <c r="G2" s="1388"/>
      <c r="H2" s="1388"/>
      <c r="I2" s="1388"/>
      <c r="J2" s="1388"/>
      <c r="K2" s="1388"/>
      <c r="L2" s="1388"/>
      <c r="M2" s="1388"/>
      <c r="N2" s="1388"/>
      <c r="O2" s="1388"/>
      <c r="P2" s="1388"/>
      <c r="Q2" s="113"/>
      <c r="R2" s="113"/>
      <c r="S2" s="113"/>
      <c r="T2" s="113"/>
    </row>
    <row r="3" spans="1:20" ht="18" customHeight="1">
      <c r="A3" s="1388" t="str">
        <f>'سر برگ صفحات'!A15</f>
        <v>يادداشتهاي توضيحي صورت هاي مالي</v>
      </c>
      <c r="B3" s="1388"/>
      <c r="C3" s="1388"/>
      <c r="D3" s="1388"/>
      <c r="E3" s="1388"/>
      <c r="F3" s="1388"/>
      <c r="G3" s="1388"/>
      <c r="H3" s="1388"/>
      <c r="I3" s="1388"/>
      <c r="J3" s="1388"/>
      <c r="K3" s="1395"/>
      <c r="L3" s="1395"/>
      <c r="M3" s="1395"/>
      <c r="N3" s="1395"/>
      <c r="O3" s="1395"/>
      <c r="P3" s="1395"/>
      <c r="Q3" s="113"/>
      <c r="R3" s="113"/>
      <c r="S3" s="113"/>
      <c r="T3" s="113"/>
    </row>
    <row r="4" spans="1:20" ht="21">
      <c r="A4" s="1388" t="str">
        <f>'24'!A4:J4</f>
        <v xml:space="preserve"> دوره مالی منتهی به 29 اسفند 1400</v>
      </c>
      <c r="B4" s="1388"/>
      <c r="C4" s="1388"/>
      <c r="D4" s="1388"/>
      <c r="E4" s="1388"/>
      <c r="F4" s="1388"/>
      <c r="G4" s="1388"/>
      <c r="H4" s="1388"/>
      <c r="I4" s="1388"/>
      <c r="J4" s="1388"/>
      <c r="K4" s="1388"/>
      <c r="L4" s="1388"/>
      <c r="M4" s="1388"/>
      <c r="N4" s="1388"/>
      <c r="O4" s="1388"/>
      <c r="P4" s="1388"/>
      <c r="Q4" s="112"/>
      <c r="R4" s="112"/>
      <c r="S4" s="112"/>
      <c r="T4" s="112"/>
    </row>
    <row r="5" spans="1:20" s="325" customFormat="1" ht="19.5" customHeight="1">
      <c r="A5" s="34" t="s">
        <v>976</v>
      </c>
      <c r="B5" s="1230" t="s">
        <v>808</v>
      </c>
      <c r="C5" s="1230"/>
      <c r="D5" s="1230"/>
      <c r="E5" s="1230"/>
      <c r="F5" s="1230"/>
      <c r="G5" s="1230"/>
      <c r="H5" s="1230"/>
      <c r="I5" s="1230"/>
      <c r="J5" s="1230"/>
    </row>
    <row r="6" spans="1:20" s="325" customFormat="1" ht="18.600000000000001" customHeight="1">
      <c r="A6" s="1295" t="s">
        <v>977</v>
      </c>
      <c r="B6" s="1295"/>
      <c r="C6" s="1295"/>
      <c r="D6" s="1295"/>
      <c r="E6" s="1295"/>
      <c r="F6" s="1295"/>
      <c r="G6" s="1295"/>
      <c r="H6" s="1295"/>
      <c r="I6" s="1295"/>
      <c r="J6" s="1295"/>
    </row>
    <row r="7" spans="1:20" s="325" customFormat="1" ht="18" customHeight="1">
      <c r="A7" s="329"/>
      <c r="B7" s="1396" t="s">
        <v>855</v>
      </c>
      <c r="C7" s="1396"/>
      <c r="D7" s="1396"/>
      <c r="E7" s="1396"/>
      <c r="F7" s="1396"/>
      <c r="G7" s="1396"/>
      <c r="H7" s="1396"/>
      <c r="I7" s="1396"/>
      <c r="J7" s="1396"/>
    </row>
    <row r="8" spans="1:20" s="325" customFormat="1" ht="21.75">
      <c r="A8" s="1397"/>
      <c r="B8" s="1396"/>
      <c r="C8" s="1396"/>
      <c r="D8" s="1396"/>
      <c r="E8" s="1396"/>
      <c r="F8" s="1396"/>
      <c r="G8" s="1396"/>
      <c r="H8" s="1396"/>
      <c r="I8" s="1396"/>
      <c r="J8" s="1396"/>
    </row>
    <row r="9" spans="1:20" s="325" customFormat="1" ht="123" customHeight="1">
      <c r="A9" s="1397"/>
      <c r="B9" s="1396"/>
      <c r="C9" s="1396"/>
      <c r="D9" s="1396"/>
      <c r="E9" s="1396"/>
      <c r="F9" s="1396"/>
      <c r="G9" s="1396"/>
      <c r="H9" s="1396"/>
      <c r="I9" s="1396"/>
      <c r="J9" s="1396"/>
    </row>
    <row r="10" spans="1:20" s="325" customFormat="1" ht="14.25" hidden="1" customHeight="1">
      <c r="A10" s="1397"/>
      <c r="B10" s="1397"/>
      <c r="C10" s="1397"/>
      <c r="D10" s="1397"/>
      <c r="E10" s="1397"/>
      <c r="F10" s="1397"/>
      <c r="G10" s="1397"/>
      <c r="H10" s="1397"/>
      <c r="I10" s="1397"/>
      <c r="J10" s="1397"/>
    </row>
    <row r="11" spans="1:20" s="325" customFormat="1" ht="19.5" customHeight="1">
      <c r="A11" s="1295" t="s">
        <v>978</v>
      </c>
      <c r="B11" s="1295"/>
      <c r="C11" s="1398"/>
      <c r="D11" s="1398"/>
      <c r="E11" s="1398"/>
      <c r="F11" s="1398"/>
      <c r="G11" s="1398"/>
      <c r="H11" s="1398"/>
      <c r="I11" s="1398"/>
      <c r="J11" s="1398"/>
    </row>
    <row r="12" spans="1:20" s="325" customFormat="1" ht="18" customHeight="1">
      <c r="A12" s="1255" t="s">
        <v>419</v>
      </c>
      <c r="B12" s="1255"/>
      <c r="C12" s="1255"/>
      <c r="D12" s="1255"/>
      <c r="E12" s="1255"/>
      <c r="F12" s="1255"/>
      <c r="G12" s="1255"/>
      <c r="H12" s="1255"/>
      <c r="I12" s="1255"/>
      <c r="J12" s="1031"/>
    </row>
    <row r="13" spans="1:20" ht="21.75" hidden="1" customHeight="1">
      <c r="A13" s="63"/>
      <c r="B13" s="63"/>
      <c r="C13" s="864"/>
      <c r="D13" s="864"/>
      <c r="E13" s="1256" t="s">
        <v>559</v>
      </c>
      <c r="F13" s="1256"/>
      <c r="G13" s="1256"/>
      <c r="H13" s="326"/>
      <c r="I13" s="864"/>
      <c r="J13" s="63"/>
    </row>
    <row r="14" spans="1:20" s="145" customFormat="1" ht="22.5" customHeight="1">
      <c r="C14" s="865"/>
      <c r="D14" s="324"/>
      <c r="E14" s="323" t="str">
        <f>'سر برگ صفحات'!A16</f>
        <v>1400/12/29</v>
      </c>
      <c r="F14" s="146"/>
      <c r="G14" s="801" t="s">
        <v>555</v>
      </c>
      <c r="H14" s="326"/>
      <c r="I14" s="866"/>
    </row>
    <row r="15" spans="1:20" ht="21.75">
      <c r="C15" s="322"/>
      <c r="D15" s="322"/>
      <c r="E15" s="322" t="s">
        <v>24</v>
      </c>
      <c r="F15" s="57"/>
      <c r="G15" s="322" t="s">
        <v>24</v>
      </c>
      <c r="H15" s="326"/>
      <c r="I15" s="322"/>
    </row>
    <row r="16" spans="1:20" ht="20.25" customHeight="1">
      <c r="B16" s="325" t="s">
        <v>615</v>
      </c>
      <c r="C16" s="326"/>
      <c r="D16" s="326"/>
      <c r="E16" s="326">
        <f>'وضعيت مالي'!F46</f>
        <v>715813</v>
      </c>
      <c r="F16" s="326"/>
      <c r="G16" s="326">
        <f>'وضعيت مالي'!H47</f>
        <v>804003</v>
      </c>
      <c r="H16" s="326"/>
      <c r="I16" s="326"/>
    </row>
    <row r="17" spans="1:10" ht="20.25" customHeight="1">
      <c r="B17" s="325" t="s">
        <v>15</v>
      </c>
      <c r="C17" s="326"/>
      <c r="D17" s="326"/>
      <c r="E17" s="327">
        <f>'وضعيت مالي'!F19*-1</f>
        <v>-325952</v>
      </c>
      <c r="F17" s="326"/>
      <c r="G17" s="327">
        <f>-'وضعيت مالي'!H19</f>
        <v>-506659</v>
      </c>
      <c r="H17" s="326"/>
      <c r="I17" s="326"/>
    </row>
    <row r="18" spans="1:10" ht="26.25" customHeight="1" thickBot="1">
      <c r="B18" s="325" t="s">
        <v>80</v>
      </c>
      <c r="C18" s="326"/>
      <c r="D18" s="326"/>
      <c r="E18" s="328">
        <f>SUM(E16:E17)</f>
        <v>389861</v>
      </c>
      <c r="F18" s="326"/>
      <c r="G18" s="328">
        <f>G16+G17</f>
        <v>297344</v>
      </c>
      <c r="H18" s="326"/>
      <c r="I18" s="326"/>
    </row>
    <row r="19" spans="1:10" ht="20.25" customHeight="1" thickTop="1" thickBot="1">
      <c r="B19" s="325" t="s">
        <v>16</v>
      </c>
      <c r="C19" s="326"/>
      <c r="D19" s="326"/>
      <c r="E19" s="964">
        <f>'حقوق مالكانه'!K32</f>
        <v>350872</v>
      </c>
      <c r="F19" s="965"/>
      <c r="G19" s="964">
        <f>'حقوق مالكانه'!K18</f>
        <v>281425</v>
      </c>
      <c r="H19" s="326"/>
      <c r="I19" s="326"/>
    </row>
    <row r="20" spans="1:10" ht="33.6" customHeight="1" thickTop="1" thickBot="1">
      <c r="B20" s="1032" t="s">
        <v>126</v>
      </c>
      <c r="C20" s="692"/>
      <c r="D20" s="692"/>
      <c r="E20" s="966" t="s">
        <v>938</v>
      </c>
      <c r="F20" s="965"/>
      <c r="G20" s="966" t="s">
        <v>924</v>
      </c>
      <c r="H20" s="692"/>
      <c r="I20" s="692"/>
    </row>
    <row r="21" spans="1:10" ht="9.75" customHeight="1" thickTop="1"/>
    <row r="22" spans="1:10" s="325" customFormat="1" ht="21.75">
      <c r="A22" s="1253" t="s">
        <v>979</v>
      </c>
      <c r="B22" s="1253"/>
      <c r="C22" s="1253"/>
      <c r="D22" s="1253"/>
      <c r="E22" s="1253"/>
      <c r="F22" s="1253"/>
      <c r="G22" s="1253"/>
      <c r="H22" s="1253"/>
      <c r="I22" s="1253"/>
      <c r="J22" s="1253"/>
    </row>
    <row r="23" spans="1:10" s="325" customFormat="1" ht="17.25" customHeight="1">
      <c r="B23" s="1396" t="s">
        <v>421</v>
      </c>
      <c r="C23" s="1396"/>
      <c r="D23" s="1396"/>
      <c r="E23" s="1396"/>
      <c r="F23" s="1396"/>
      <c r="G23" s="1396"/>
      <c r="H23" s="1396"/>
      <c r="I23" s="1396"/>
      <c r="J23" s="1396"/>
    </row>
    <row r="24" spans="1:10" s="325" customFormat="1" ht="17.25" customHeight="1">
      <c r="A24" s="1033"/>
      <c r="B24" s="1396"/>
      <c r="C24" s="1396"/>
      <c r="D24" s="1396"/>
      <c r="E24" s="1396"/>
      <c r="F24" s="1396"/>
      <c r="G24" s="1396"/>
      <c r="H24" s="1396"/>
      <c r="I24" s="1396"/>
      <c r="J24" s="1396"/>
    </row>
    <row r="25" spans="1:10" s="325" customFormat="1" ht="57.75" customHeight="1">
      <c r="A25" s="1033"/>
      <c r="B25" s="1396"/>
      <c r="C25" s="1396"/>
      <c r="D25" s="1396"/>
      <c r="E25" s="1396"/>
      <c r="F25" s="1396"/>
      <c r="G25" s="1396"/>
      <c r="H25" s="1396"/>
      <c r="I25" s="1396"/>
      <c r="J25" s="1396"/>
    </row>
    <row r="26" spans="1:10" s="325" customFormat="1" ht="9" customHeight="1">
      <c r="A26" s="1033"/>
      <c r="B26" s="1396"/>
      <c r="C26" s="1396"/>
      <c r="D26" s="1396"/>
      <c r="E26" s="1396"/>
      <c r="F26" s="1396"/>
      <c r="G26" s="1396"/>
      <c r="H26" s="1396"/>
      <c r="I26" s="1396"/>
      <c r="J26" s="1396"/>
    </row>
    <row r="27" spans="1:10" s="325" customFormat="1" ht="2.25" customHeight="1">
      <c r="A27" s="1034"/>
      <c r="B27" s="1034"/>
      <c r="C27" s="1034"/>
      <c r="D27" s="1034"/>
      <c r="E27" s="1034"/>
      <c r="F27" s="1034"/>
      <c r="G27" s="1034"/>
      <c r="H27" s="1034"/>
      <c r="I27" s="1034"/>
      <c r="J27" s="1034"/>
    </row>
    <row r="28" spans="1:10" s="325" customFormat="1" ht="21.75">
      <c r="A28" s="1253" t="s">
        <v>980</v>
      </c>
      <c r="B28" s="1253"/>
      <c r="C28" s="1253"/>
      <c r="D28" s="1253"/>
      <c r="E28" s="1253"/>
      <c r="F28" s="1253"/>
      <c r="G28" s="1253"/>
      <c r="H28" s="1253"/>
      <c r="I28" s="1253"/>
      <c r="J28" s="1253"/>
    </row>
    <row r="29" spans="1:10" s="325" customFormat="1" ht="15.75" customHeight="1">
      <c r="B29" s="1396" t="s">
        <v>420</v>
      </c>
      <c r="C29" s="1396"/>
      <c r="D29" s="1396"/>
      <c r="E29" s="1396"/>
      <c r="F29" s="1396"/>
      <c r="G29" s="1396"/>
      <c r="H29" s="1396"/>
      <c r="I29" s="1396"/>
      <c r="J29" s="1396"/>
    </row>
    <row r="30" spans="1:10" s="325" customFormat="1" ht="15.75" customHeight="1">
      <c r="A30" s="1033"/>
      <c r="B30" s="1396"/>
      <c r="C30" s="1396"/>
      <c r="D30" s="1396"/>
      <c r="E30" s="1396"/>
      <c r="F30" s="1396"/>
      <c r="G30" s="1396"/>
      <c r="H30" s="1396"/>
      <c r="I30" s="1396"/>
      <c r="J30" s="1396"/>
    </row>
    <row r="31" spans="1:10" s="325" customFormat="1" ht="55.15" customHeight="1">
      <c r="A31" s="1033"/>
      <c r="B31" s="1396"/>
      <c r="C31" s="1396"/>
      <c r="D31" s="1396"/>
      <c r="E31" s="1396"/>
      <c r="F31" s="1396"/>
      <c r="G31" s="1396"/>
      <c r="H31" s="1396"/>
      <c r="I31" s="1396"/>
      <c r="J31" s="1396"/>
    </row>
    <row r="32" spans="1:10" s="325" customFormat="1" ht="21.75">
      <c r="A32" s="1253" t="s">
        <v>981</v>
      </c>
      <c r="B32" s="1253"/>
      <c r="C32" s="1253"/>
      <c r="D32" s="1253"/>
      <c r="E32" s="1253"/>
      <c r="F32" s="1253"/>
      <c r="G32" s="1253"/>
      <c r="H32" s="1253"/>
      <c r="I32" s="1253"/>
      <c r="J32" s="1253"/>
    </row>
    <row r="33" spans="1:10" s="325" customFormat="1" ht="16.5" customHeight="1">
      <c r="B33" s="1396" t="s">
        <v>845</v>
      </c>
      <c r="C33" s="1396"/>
      <c r="D33" s="1396"/>
      <c r="E33" s="1396"/>
      <c r="F33" s="1396"/>
      <c r="G33" s="1396"/>
      <c r="H33" s="1396"/>
      <c r="I33" s="1396"/>
      <c r="J33" s="1396"/>
    </row>
    <row r="34" spans="1:10" s="325" customFormat="1" ht="74.25" customHeight="1" thickBot="1">
      <c r="A34" s="1033"/>
      <c r="B34" s="1396"/>
      <c r="C34" s="1396"/>
      <c r="D34" s="1396"/>
      <c r="E34" s="1396"/>
      <c r="F34" s="1396"/>
      <c r="G34" s="1396"/>
      <c r="H34" s="1396"/>
      <c r="I34" s="1396"/>
      <c r="J34" s="1396"/>
    </row>
    <row r="35" spans="1:10" ht="28.5" customHeight="1">
      <c r="A35" s="66"/>
      <c r="B35" s="334" t="s">
        <v>81</v>
      </c>
      <c r="C35" s="804" t="s">
        <v>422</v>
      </c>
      <c r="D35" s="335"/>
      <c r="E35" s="803" t="s">
        <v>423</v>
      </c>
      <c r="F35" s="538"/>
      <c r="G35" s="336" t="s">
        <v>424</v>
      </c>
      <c r="H35" s="66"/>
      <c r="I35" s="66"/>
      <c r="J35" s="66"/>
    </row>
    <row r="36" spans="1:10" ht="17.25" customHeight="1">
      <c r="A36" s="66"/>
      <c r="B36" s="731" t="s">
        <v>1020</v>
      </c>
      <c r="C36" s="484">
        <f>'14'!E16</f>
        <v>485227</v>
      </c>
      <c r="D36" s="330"/>
      <c r="E36" s="622">
        <f>C36</f>
        <v>485227</v>
      </c>
      <c r="F36" s="539"/>
      <c r="G36" s="623">
        <v>-3385</v>
      </c>
      <c r="H36" s="66"/>
      <c r="I36" s="66"/>
      <c r="J36" s="66"/>
    </row>
    <row r="37" spans="1:10" ht="17.25" customHeight="1">
      <c r="A37" s="66"/>
      <c r="B37" s="331" t="s">
        <v>425</v>
      </c>
      <c r="C37" s="484">
        <f>'14'!E37-'25'!C36</f>
        <v>151703</v>
      </c>
      <c r="D37" s="330"/>
      <c r="E37" s="622">
        <f>C37</f>
        <v>151703</v>
      </c>
      <c r="F37" s="539"/>
      <c r="G37" s="623">
        <v>-6228</v>
      </c>
      <c r="H37" s="66"/>
      <c r="I37" s="867"/>
      <c r="J37" s="66"/>
    </row>
    <row r="38" spans="1:10" ht="17.25" customHeight="1" thickBot="1">
      <c r="A38" s="66"/>
      <c r="B38" s="332" t="s">
        <v>37</v>
      </c>
      <c r="C38" s="485">
        <f>SUM(C36:C37)</f>
        <v>636930</v>
      </c>
      <c r="D38" s="333"/>
      <c r="E38" s="625">
        <f>SUM(E36:E37)</f>
        <v>636930</v>
      </c>
      <c r="F38" s="540"/>
      <c r="G38" s="624">
        <f>SUM(G36:G37)</f>
        <v>-9613</v>
      </c>
      <c r="H38" s="66"/>
      <c r="I38" s="867"/>
      <c r="J38" s="66"/>
    </row>
    <row r="39" spans="1:10" ht="11.25" customHeight="1">
      <c r="A39" s="66"/>
      <c r="B39" s="1257" t="s">
        <v>934</v>
      </c>
      <c r="C39" s="1257"/>
      <c r="D39" s="1257"/>
      <c r="E39" s="1257"/>
      <c r="F39" s="1257"/>
      <c r="G39" s="1257"/>
      <c r="H39" s="1257"/>
      <c r="I39" s="1257"/>
      <c r="J39" s="1257"/>
    </row>
    <row r="40" spans="1:10" ht="12" customHeight="1">
      <c r="B40" s="1257"/>
      <c r="C40" s="1257"/>
      <c r="D40" s="1257"/>
      <c r="E40" s="1257"/>
      <c r="F40" s="1257"/>
      <c r="G40" s="1257"/>
      <c r="H40" s="1257"/>
      <c r="I40" s="1257"/>
      <c r="J40" s="1257"/>
    </row>
    <row r="41" spans="1:10" ht="19.5">
      <c r="A41" s="1254">
        <v>28</v>
      </c>
      <c r="B41" s="1254"/>
      <c r="C41" s="1254"/>
      <c r="D41" s="1254"/>
      <c r="E41" s="1254"/>
      <c r="F41" s="1254"/>
      <c r="G41" s="1254"/>
      <c r="H41" s="1254"/>
      <c r="I41" s="1254"/>
      <c r="J41" s="1254"/>
    </row>
  </sheetData>
  <mergeCells count="21">
    <mergeCell ref="K2:P2"/>
    <mergeCell ref="A4:J4"/>
    <mergeCell ref="K4:P4"/>
    <mergeCell ref="B5:J5"/>
    <mergeCell ref="A1:J1"/>
    <mergeCell ref="A2:J2"/>
    <mergeCell ref="A3:J3"/>
    <mergeCell ref="A6:J6"/>
    <mergeCell ref="A41:J41"/>
    <mergeCell ref="A22:J22"/>
    <mergeCell ref="A28:J28"/>
    <mergeCell ref="B7:J9"/>
    <mergeCell ref="A11:B11"/>
    <mergeCell ref="B29:J31"/>
    <mergeCell ref="A32:J32"/>
    <mergeCell ref="B33:J34"/>
    <mergeCell ref="A12:I12"/>
    <mergeCell ref="E13:G13"/>
    <mergeCell ref="B39:J40"/>
    <mergeCell ref="B23:J25"/>
    <mergeCell ref="B26:J26"/>
  </mergeCells>
  <printOptions horizontalCentered="1"/>
  <pageMargins left="0.39370078740157499" right="0.78740157480314998" top="0.39370078740157499" bottom="0.39370078740157499" header="0.31496062992126" footer="0.31496062992126"/>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F0"/>
  </sheetPr>
  <dimension ref="A1:R27"/>
  <sheetViews>
    <sheetView rightToLeft="1" view="pageBreakPreview" topLeftCell="A16" zoomScaleSheetLayoutView="100" workbookViewId="0">
      <selection activeCell="A5" sqref="A5:XFD5"/>
    </sheetView>
  </sheetViews>
  <sheetFormatPr defaultColWidth="9" defaultRowHeight="18"/>
  <cols>
    <col min="1" max="1" width="7.375" style="56" customWidth="1"/>
    <col min="2" max="2" width="23" style="56" customWidth="1"/>
    <col min="3" max="3" width="1.375" style="56" customWidth="1"/>
    <col min="4" max="4" width="13.375" style="56" customWidth="1"/>
    <col min="5" max="5" width="1.375" style="56" customWidth="1"/>
    <col min="6" max="6" width="14.375" style="56" customWidth="1"/>
    <col min="7" max="7" width="1.375" style="56" customWidth="1"/>
    <col min="8" max="8" width="11.875" style="56" customWidth="1"/>
    <col min="9" max="9" width="1.375" style="56" customWidth="1"/>
    <col min="10" max="10" width="9.875" style="56" customWidth="1"/>
    <col min="11" max="16384" width="9" style="56"/>
  </cols>
  <sheetData>
    <row r="1" spans="1:18" ht="21">
      <c r="A1" s="1388" t="str">
        <f>'سر برگ صفحات'!A1</f>
        <v>شرکت نمونه (سهامی خاص)</v>
      </c>
      <c r="B1" s="1388"/>
      <c r="C1" s="1388"/>
      <c r="D1" s="1388"/>
      <c r="E1" s="1388"/>
      <c r="F1" s="1388"/>
      <c r="G1" s="1388"/>
      <c r="H1" s="1388"/>
      <c r="I1" s="1388"/>
      <c r="J1" s="1388"/>
      <c r="K1" s="112"/>
      <c r="L1" s="112"/>
      <c r="M1" s="112"/>
      <c r="N1" s="112"/>
      <c r="O1" s="112"/>
      <c r="P1" s="112"/>
      <c r="Q1" s="112"/>
      <c r="R1" s="112"/>
    </row>
    <row r="2" spans="1:18" ht="18" hidden="1" customHeight="1">
      <c r="A2" s="1388" t="str">
        <f>'سر برگ صفحات'!A2</f>
        <v>صورتهای مالی تلفیق گروه و شرکت</v>
      </c>
      <c r="B2" s="1388"/>
      <c r="C2" s="1388"/>
      <c r="D2" s="1388"/>
      <c r="E2" s="1388"/>
      <c r="F2" s="1388"/>
      <c r="G2" s="1388"/>
      <c r="H2" s="1388"/>
      <c r="I2" s="1388"/>
      <c r="J2" s="1388"/>
      <c r="K2" s="1252"/>
      <c r="L2" s="1252"/>
      <c r="M2" s="1252"/>
      <c r="N2" s="1252"/>
      <c r="O2" s="113"/>
      <c r="P2" s="113"/>
      <c r="Q2" s="113"/>
      <c r="R2" s="113"/>
    </row>
    <row r="3" spans="1:18" ht="18" customHeight="1">
      <c r="A3" s="1388" t="str">
        <f>'سر برگ صفحات'!A15</f>
        <v>يادداشتهاي توضيحي صورت هاي مالي</v>
      </c>
      <c r="B3" s="1388"/>
      <c r="C3" s="1388"/>
      <c r="D3" s="1388"/>
      <c r="E3" s="1388"/>
      <c r="F3" s="1388"/>
      <c r="G3" s="1388"/>
      <c r="H3" s="1388"/>
      <c r="I3" s="1388"/>
      <c r="J3" s="1388"/>
      <c r="K3" s="225"/>
      <c r="L3" s="225"/>
      <c r="M3" s="225"/>
      <c r="N3" s="225"/>
      <c r="O3" s="113"/>
      <c r="P3" s="113"/>
      <c r="Q3" s="113"/>
      <c r="R3" s="113"/>
    </row>
    <row r="4" spans="1:18" ht="21">
      <c r="A4" s="1388" t="str">
        <f>'25'!A4:J4</f>
        <v xml:space="preserve"> دوره مالی منتهی به 29 اسفند 1400</v>
      </c>
      <c r="B4" s="1388"/>
      <c r="C4" s="1388"/>
      <c r="D4" s="1388"/>
      <c r="E4" s="1388"/>
      <c r="F4" s="1388"/>
      <c r="G4" s="1388"/>
      <c r="H4" s="1388"/>
      <c r="I4" s="1388"/>
      <c r="J4" s="1388"/>
      <c r="K4" s="112"/>
      <c r="L4" s="112"/>
      <c r="M4" s="112"/>
      <c r="N4" s="112"/>
      <c r="O4" s="112"/>
      <c r="P4" s="112"/>
      <c r="Q4" s="112"/>
      <c r="R4" s="112"/>
    </row>
    <row r="5" spans="1:18" s="325" customFormat="1" ht="19.5" customHeight="1">
      <c r="A5" s="1253" t="s">
        <v>982</v>
      </c>
      <c r="B5" s="1253"/>
      <c r="C5" s="1253"/>
      <c r="D5" s="1253"/>
      <c r="E5" s="1253"/>
      <c r="F5" s="1253"/>
      <c r="G5" s="1253"/>
      <c r="H5" s="1253"/>
      <c r="I5" s="1253"/>
      <c r="J5" s="1253"/>
    </row>
    <row r="6" spans="1:18" s="1035" customFormat="1" ht="18" customHeight="1">
      <c r="B6" s="1396" t="s">
        <v>426</v>
      </c>
      <c r="C6" s="1396"/>
      <c r="D6" s="1396"/>
      <c r="E6" s="1396"/>
      <c r="F6" s="1396"/>
      <c r="G6" s="1396"/>
      <c r="H6" s="1396"/>
      <c r="I6" s="1396"/>
      <c r="J6" s="1396"/>
    </row>
    <row r="7" spans="1:18" s="1035" customFormat="1" ht="116.25" customHeight="1">
      <c r="A7" s="1033"/>
      <c r="B7" s="1396"/>
      <c r="C7" s="1396"/>
      <c r="D7" s="1396"/>
      <c r="E7" s="1396"/>
      <c r="F7" s="1396"/>
      <c r="G7" s="1396"/>
      <c r="H7" s="1396"/>
      <c r="I7" s="1396"/>
      <c r="J7" s="1396"/>
    </row>
    <row r="8" spans="1:18" s="325" customFormat="1" ht="33.75" hidden="1" customHeight="1">
      <c r="A8" s="1036"/>
      <c r="B8" s="1255"/>
      <c r="C8" s="1255"/>
      <c r="D8" s="1255"/>
      <c r="E8" s="1255"/>
      <c r="F8" s="1255"/>
      <c r="G8" s="1255"/>
      <c r="H8" s="1255"/>
      <c r="I8" s="1255"/>
      <c r="J8" s="1255"/>
    </row>
    <row r="9" spans="1:18" s="325" customFormat="1" ht="21.75" hidden="1">
      <c r="A9" s="1036"/>
      <c r="B9" s="1037" t="s">
        <v>427</v>
      </c>
      <c r="C9" s="1038"/>
      <c r="D9" s="1039" t="s">
        <v>428</v>
      </c>
      <c r="E9" s="1038"/>
      <c r="F9" s="1039" t="s">
        <v>856</v>
      </c>
      <c r="G9" s="1040"/>
      <c r="H9" s="1041" t="s">
        <v>429</v>
      </c>
      <c r="I9" s="1042"/>
      <c r="J9" s="1042"/>
    </row>
    <row r="10" spans="1:18" s="325" customFormat="1" ht="21.75" hidden="1">
      <c r="A10" s="1036"/>
      <c r="B10" s="731" t="s">
        <v>86</v>
      </c>
      <c r="C10" s="1043"/>
      <c r="D10" s="1044">
        <f>'وضعيت مالي'!F40</f>
        <v>226299</v>
      </c>
      <c r="E10" s="1043"/>
      <c r="F10" s="1044">
        <f>D10</f>
        <v>226299</v>
      </c>
      <c r="G10" s="1045"/>
      <c r="H10" s="693">
        <v>0</v>
      </c>
      <c r="I10" s="1042"/>
      <c r="J10" s="1042"/>
    </row>
    <row r="11" spans="1:18" s="325" customFormat="1" ht="21.75" hidden="1">
      <c r="A11" s="1036"/>
      <c r="B11" s="731" t="s">
        <v>14</v>
      </c>
      <c r="C11" s="1043"/>
      <c r="D11" s="1044">
        <f>'وضعيت مالي'!F41</f>
        <v>19472</v>
      </c>
      <c r="E11" s="1043"/>
      <c r="F11" s="1044">
        <f t="shared" ref="F11:F15" si="0">D11</f>
        <v>19472</v>
      </c>
      <c r="G11" s="1045"/>
      <c r="H11" s="693">
        <v>0</v>
      </c>
      <c r="I11" s="1042"/>
      <c r="J11" s="1042"/>
    </row>
    <row r="12" spans="1:18" s="325" customFormat="1" ht="21.75" hidden="1">
      <c r="A12" s="1036"/>
      <c r="B12" s="731" t="s">
        <v>18</v>
      </c>
      <c r="C12" s="1043"/>
      <c r="D12" s="695">
        <v>0</v>
      </c>
      <c r="E12" s="1046"/>
      <c r="F12" s="695">
        <v>0</v>
      </c>
      <c r="G12" s="1047"/>
      <c r="H12" s="693">
        <v>0</v>
      </c>
      <c r="I12" s="1042"/>
      <c r="J12" s="1042"/>
    </row>
    <row r="13" spans="1:18" s="325" customFormat="1" ht="21.75" hidden="1">
      <c r="A13" s="1036"/>
      <c r="B13" s="731" t="s">
        <v>19</v>
      </c>
      <c r="C13" s="1043"/>
      <c r="D13" s="1044">
        <f>'وضعيت مالي'!F44</f>
        <v>250000</v>
      </c>
      <c r="E13" s="1043"/>
      <c r="F13" s="1044">
        <f t="shared" si="0"/>
        <v>250000</v>
      </c>
      <c r="G13" s="1045"/>
      <c r="H13" s="693">
        <v>0</v>
      </c>
      <c r="I13" s="1042"/>
      <c r="J13" s="1042"/>
    </row>
    <row r="14" spans="1:18" s="325" customFormat="1" ht="21.75" hidden="1">
      <c r="A14" s="1036"/>
      <c r="B14" s="731" t="s">
        <v>424</v>
      </c>
      <c r="C14" s="1043"/>
      <c r="D14" s="695">
        <v>0</v>
      </c>
      <c r="E14" s="1043"/>
      <c r="F14" s="695">
        <v>0</v>
      </c>
      <c r="G14" s="1045"/>
      <c r="H14" s="693">
        <v>0</v>
      </c>
      <c r="I14" s="1042"/>
      <c r="J14" s="1042"/>
    </row>
    <row r="15" spans="1:18" s="325" customFormat="1" ht="22.5" hidden="1" thickBot="1">
      <c r="A15" s="1036"/>
      <c r="B15" s="1048" t="s">
        <v>37</v>
      </c>
      <c r="C15" s="1049"/>
      <c r="D15" s="1050">
        <f>SUM(D10:D14)</f>
        <v>495771</v>
      </c>
      <c r="E15" s="1049"/>
      <c r="F15" s="1050">
        <f t="shared" si="0"/>
        <v>495771</v>
      </c>
      <c r="G15" s="1051"/>
      <c r="H15" s="694">
        <v>0</v>
      </c>
      <c r="I15" s="1042"/>
      <c r="J15" s="1042"/>
    </row>
    <row r="16" spans="1:18" s="325" customFormat="1" ht="19.5" customHeight="1">
      <c r="A16" s="1253" t="s">
        <v>983</v>
      </c>
      <c r="B16" s="1253"/>
      <c r="C16" s="1253"/>
      <c r="D16" s="1253"/>
      <c r="E16" s="1253"/>
      <c r="F16" s="1253"/>
      <c r="G16" s="1253"/>
      <c r="H16" s="1253"/>
      <c r="I16" s="1253"/>
      <c r="J16" s="1253"/>
    </row>
    <row r="17" spans="1:11" s="325" customFormat="1" ht="18" customHeight="1">
      <c r="A17" s="1033"/>
      <c r="B17" s="1396" t="s">
        <v>430</v>
      </c>
      <c r="C17" s="1396"/>
      <c r="D17" s="1396"/>
      <c r="E17" s="1396"/>
      <c r="F17" s="1396"/>
      <c r="G17" s="1396"/>
      <c r="H17" s="1396"/>
      <c r="I17" s="1396"/>
      <c r="J17" s="1396"/>
    </row>
    <row r="18" spans="1:11" s="325" customFormat="1" ht="90.75" customHeight="1">
      <c r="A18" s="1033"/>
      <c r="B18" s="1396"/>
      <c r="C18" s="1396"/>
      <c r="D18" s="1396"/>
      <c r="E18" s="1396"/>
      <c r="F18" s="1396"/>
      <c r="G18" s="1396"/>
      <c r="H18" s="1396"/>
      <c r="I18" s="1396"/>
      <c r="J18" s="1396"/>
    </row>
    <row r="19" spans="1:11" s="325" customFormat="1" ht="21.75">
      <c r="A19" s="1253" t="s">
        <v>984</v>
      </c>
      <c r="B19" s="1253"/>
      <c r="C19" s="1253"/>
      <c r="D19" s="1253"/>
      <c r="E19" s="1253"/>
      <c r="F19" s="1253"/>
      <c r="G19" s="1253"/>
      <c r="H19" s="1253"/>
      <c r="I19" s="1253"/>
      <c r="J19" s="1253"/>
    </row>
    <row r="20" spans="1:11" s="325" customFormat="1" ht="20.25" customHeight="1">
      <c r="A20" s="1033"/>
      <c r="B20" s="1396" t="s">
        <v>431</v>
      </c>
      <c r="C20" s="1396"/>
      <c r="D20" s="1396"/>
      <c r="E20" s="1396"/>
      <c r="F20" s="1396"/>
      <c r="G20" s="1396"/>
      <c r="H20" s="1396"/>
      <c r="I20" s="1396"/>
      <c r="J20" s="1396"/>
    </row>
    <row r="21" spans="1:11" s="1035" customFormat="1" ht="47.25" customHeight="1">
      <c r="A21" s="1033"/>
      <c r="B21" s="1396"/>
      <c r="C21" s="1396"/>
      <c r="D21" s="1396"/>
      <c r="E21" s="1396"/>
      <c r="F21" s="1396"/>
      <c r="G21" s="1396"/>
      <c r="H21" s="1396"/>
      <c r="I21" s="1396"/>
      <c r="J21" s="1396"/>
    </row>
    <row r="22" spans="1:11" s="325" customFormat="1" ht="19.5" customHeight="1">
      <c r="A22" s="1253" t="s">
        <v>985</v>
      </c>
      <c r="B22" s="1253"/>
      <c r="C22" s="1253"/>
      <c r="D22" s="1253"/>
      <c r="E22" s="1253"/>
      <c r="F22" s="1253"/>
      <c r="G22" s="1253"/>
      <c r="H22" s="1253"/>
      <c r="I22" s="1253"/>
      <c r="J22" s="1253"/>
    </row>
    <row r="23" spans="1:11" s="1035" customFormat="1" ht="18" customHeight="1">
      <c r="A23" s="1033"/>
      <c r="B23" s="1396" t="s">
        <v>775</v>
      </c>
      <c r="C23" s="1396"/>
      <c r="D23" s="1396"/>
      <c r="E23" s="1396"/>
      <c r="F23" s="1396"/>
      <c r="G23" s="1396"/>
      <c r="H23" s="1396"/>
      <c r="I23" s="1396"/>
      <c r="J23" s="1396"/>
    </row>
    <row r="24" spans="1:11" s="1035" customFormat="1" ht="81.75" customHeight="1">
      <c r="A24" s="1033"/>
      <c r="B24" s="1396"/>
      <c r="C24" s="1396"/>
      <c r="D24" s="1396"/>
      <c r="E24" s="1396"/>
      <c r="F24" s="1396"/>
      <c r="G24" s="1396"/>
      <c r="H24" s="1396"/>
      <c r="I24" s="1396"/>
      <c r="J24" s="1396"/>
    </row>
    <row r="25" spans="1:11" s="1035" customFormat="1" ht="18" customHeight="1">
      <c r="A25" s="1030" t="s">
        <v>986</v>
      </c>
      <c r="B25" s="1396" t="s">
        <v>777</v>
      </c>
      <c r="C25" s="1396"/>
      <c r="D25" s="1396"/>
      <c r="E25" s="1396"/>
      <c r="F25" s="1396"/>
      <c r="G25" s="1396"/>
      <c r="H25" s="1396"/>
      <c r="I25" s="1396"/>
      <c r="J25" s="1396"/>
      <c r="K25" s="1052"/>
    </row>
    <row r="26" spans="1:11" s="1035" customFormat="1" ht="45.75" customHeight="1">
      <c r="A26" s="1034"/>
      <c r="B26" s="1396"/>
      <c r="C26" s="1396"/>
      <c r="D26" s="1396"/>
      <c r="E26" s="1396"/>
      <c r="F26" s="1396"/>
      <c r="G26" s="1396"/>
      <c r="H26" s="1396"/>
      <c r="I26" s="1396"/>
      <c r="J26" s="1396"/>
      <c r="K26" s="1052"/>
    </row>
    <row r="27" spans="1:11" ht="19.5">
      <c r="A27" s="1254">
        <v>29</v>
      </c>
      <c r="B27" s="1254"/>
      <c r="C27" s="1254"/>
      <c r="D27" s="1254"/>
      <c r="E27" s="1254"/>
      <c r="F27" s="1254"/>
      <c r="G27" s="1254"/>
      <c r="H27" s="1254"/>
      <c r="I27" s="1254"/>
      <c r="J27" s="1254"/>
    </row>
  </sheetData>
  <mergeCells count="16">
    <mergeCell ref="K2:N2"/>
    <mergeCell ref="A4:J4"/>
    <mergeCell ref="A5:J5"/>
    <mergeCell ref="A19:J19"/>
    <mergeCell ref="A16:J16"/>
    <mergeCell ref="B8:J8"/>
    <mergeCell ref="B17:J18"/>
    <mergeCell ref="B6:J7"/>
    <mergeCell ref="A27:J27"/>
    <mergeCell ref="A22:J22"/>
    <mergeCell ref="A1:J1"/>
    <mergeCell ref="A2:J2"/>
    <mergeCell ref="A3:J3"/>
    <mergeCell ref="B20:J21"/>
    <mergeCell ref="B23:J24"/>
    <mergeCell ref="B25:J26"/>
  </mergeCells>
  <printOptions horizontalCentered="1"/>
  <pageMargins left="0.39370078740157483" right="0.78740157480314965" top="0.39370078740157483" bottom="0.39370078740157483" header="0.31496062992125984" footer="0.31496062992125984"/>
  <pageSetup paperSize="9" scale="98"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B0F0"/>
  </sheetPr>
  <dimension ref="A1:P27"/>
  <sheetViews>
    <sheetView rightToLeft="1" view="pageBreakPreview" topLeftCell="A8" zoomScale="90" zoomScaleSheetLayoutView="90" workbookViewId="0">
      <selection activeCell="B8" sqref="B8:J20"/>
    </sheetView>
  </sheetViews>
  <sheetFormatPr defaultColWidth="9" defaultRowHeight="18"/>
  <cols>
    <col min="1" max="1" width="3.125" style="58" customWidth="1"/>
    <col min="2" max="2" width="24.375" style="58" customWidth="1"/>
    <col min="3" max="3" width="34.875" style="58" customWidth="1"/>
    <col min="4" max="4" width="39.5" style="58" customWidth="1"/>
    <col min="5" max="5" width="10.5" style="58" customWidth="1"/>
    <col min="6" max="6" width="8.625" style="58" hidden="1" customWidth="1"/>
    <col min="7" max="7" width="24" style="58" customWidth="1"/>
    <col min="8" max="8" width="10.125" style="58" hidden="1" customWidth="1"/>
    <col min="9" max="9" width="10.5" style="58" hidden="1" customWidth="1"/>
    <col min="10" max="10" width="17.5" style="58" hidden="1" customWidth="1"/>
    <col min="11" max="11" width="9.625" style="58" hidden="1" customWidth="1"/>
    <col min="12" max="12" width="6.625" style="58" hidden="1" customWidth="1"/>
    <col min="13" max="13" width="1.5" style="58" customWidth="1"/>
    <col min="14" max="14" width="2.125" style="58" hidden="1" customWidth="1"/>
    <col min="15" max="15" width="4" style="58" customWidth="1"/>
    <col min="16" max="16" width="7.5" style="58" customWidth="1"/>
    <col min="17" max="16384" width="9" style="58"/>
  </cols>
  <sheetData>
    <row r="1" spans="1:16" s="61" customFormat="1" ht="21">
      <c r="A1" s="1260" t="str">
        <f>'[3]سر برگ صفحات'!A1</f>
        <v>شرکت خدمات تجارت (سهامی خاص)</v>
      </c>
      <c r="B1" s="1260"/>
      <c r="C1" s="1260"/>
      <c r="D1" s="1260"/>
      <c r="E1" s="1260"/>
      <c r="F1" s="1260"/>
      <c r="G1" s="1260"/>
      <c r="H1" s="1260"/>
      <c r="I1" s="1260"/>
      <c r="J1" s="1260"/>
      <c r="K1" s="1260"/>
      <c r="L1" s="1260"/>
      <c r="M1" s="1260"/>
      <c r="N1" s="1260"/>
      <c r="O1" s="1260"/>
      <c r="P1" s="1260"/>
    </row>
    <row r="2" spans="1:16" s="61" customFormat="1" ht="21" hidden="1">
      <c r="A2" s="1260" t="str">
        <f>'سر برگ صفحات'!A2</f>
        <v>صورتهای مالی تلفیق گروه و شرکت</v>
      </c>
      <c r="B2" s="1260"/>
      <c r="C2" s="1260"/>
      <c r="D2" s="1260"/>
      <c r="E2" s="1260"/>
      <c r="F2" s="1260"/>
      <c r="G2" s="1260"/>
      <c r="H2" s="1260"/>
      <c r="I2" s="1260"/>
      <c r="J2" s="1260"/>
      <c r="K2" s="1260"/>
      <c r="L2" s="1260"/>
      <c r="M2" s="1260"/>
      <c r="N2" s="1260"/>
      <c r="O2" s="1260"/>
      <c r="P2" s="1260"/>
    </row>
    <row r="3" spans="1:16" s="61" customFormat="1" ht="21">
      <c r="A3" s="1260" t="str">
        <f>'سر برگ صفحات'!A15</f>
        <v>يادداشتهاي توضيحي صورت هاي مالي</v>
      </c>
      <c r="B3" s="1260"/>
      <c r="C3" s="1260"/>
      <c r="D3" s="1260"/>
      <c r="E3" s="1260"/>
      <c r="F3" s="1260"/>
      <c r="G3" s="1260"/>
      <c r="H3" s="1260"/>
      <c r="I3" s="1260"/>
      <c r="J3" s="1260"/>
      <c r="K3" s="1260"/>
      <c r="L3" s="1260"/>
      <c r="M3" s="1260"/>
      <c r="N3" s="1260"/>
      <c r="O3" s="1260"/>
      <c r="P3" s="1260"/>
    </row>
    <row r="4" spans="1:16" s="61" customFormat="1" ht="21">
      <c r="A4" s="1260" t="str">
        <f>'25-1'!A4:J4</f>
        <v xml:space="preserve"> دوره مالی منتهی به 29 اسفند 1400</v>
      </c>
      <c r="B4" s="1260"/>
      <c r="C4" s="1260"/>
      <c r="D4" s="1260"/>
      <c r="E4" s="1260"/>
      <c r="F4" s="1260"/>
      <c r="G4" s="1260"/>
      <c r="H4" s="1260"/>
      <c r="I4" s="1260"/>
      <c r="J4" s="1260"/>
      <c r="K4" s="1260"/>
      <c r="L4" s="1260"/>
      <c r="M4" s="1260"/>
      <c r="N4" s="1260"/>
      <c r="O4" s="1260"/>
      <c r="P4" s="1260"/>
    </row>
    <row r="5" spans="1:16" ht="10.5" customHeight="1">
      <c r="O5" s="59"/>
    </row>
    <row r="6" spans="1:16" ht="19.5">
      <c r="A6" s="497"/>
      <c r="B6" s="497"/>
      <c r="C6" s="497"/>
      <c r="D6" s="497"/>
      <c r="E6" s="497"/>
      <c r="F6" s="497"/>
      <c r="G6" s="497"/>
      <c r="H6" s="497"/>
      <c r="I6" s="497"/>
      <c r="J6" s="497"/>
      <c r="K6" s="497"/>
      <c r="L6" s="497"/>
      <c r="M6" s="497"/>
      <c r="N6" s="497"/>
      <c r="O6" s="497"/>
      <c r="P6" s="497"/>
    </row>
    <row r="7" spans="1:16" ht="18.75">
      <c r="B7" s="1258" t="s">
        <v>987</v>
      </c>
      <c r="C7" s="1258"/>
      <c r="D7" s="1258"/>
      <c r="E7" s="1258"/>
      <c r="F7" s="1258"/>
      <c r="G7" s="1258"/>
      <c r="H7" s="1258"/>
      <c r="I7" s="1258"/>
      <c r="J7" s="1258"/>
      <c r="K7" s="1258"/>
      <c r="L7" s="1258"/>
    </row>
    <row r="8" spans="1:16" ht="18.75" thickBot="1">
      <c r="B8" s="342"/>
      <c r="C8" s="199"/>
      <c r="D8" s="199"/>
      <c r="E8" s="223"/>
      <c r="F8" s="199"/>
      <c r="G8" s="1261" t="s">
        <v>434</v>
      </c>
      <c r="H8" s="1261"/>
      <c r="I8" s="1261"/>
      <c r="J8" s="1261"/>
      <c r="K8" s="802"/>
      <c r="L8" s="802"/>
    </row>
    <row r="9" spans="1:16" ht="96" customHeight="1">
      <c r="B9" s="839" t="s">
        <v>443</v>
      </c>
      <c r="C9" s="840" t="s">
        <v>84</v>
      </c>
      <c r="D9" s="840" t="s">
        <v>444</v>
      </c>
      <c r="E9" s="840" t="s">
        <v>83</v>
      </c>
      <c r="F9" s="840" t="s">
        <v>445</v>
      </c>
      <c r="G9" s="841" t="s">
        <v>446</v>
      </c>
      <c r="H9" s="832" t="s">
        <v>447</v>
      </c>
      <c r="I9" s="346" t="s">
        <v>448</v>
      </c>
      <c r="J9" s="346" t="s">
        <v>449</v>
      </c>
      <c r="K9" s="346" t="s">
        <v>450</v>
      </c>
      <c r="L9" s="347" t="s">
        <v>451</v>
      </c>
    </row>
    <row r="10" spans="1:16" ht="25.5">
      <c r="B10" s="1259" t="s">
        <v>452</v>
      </c>
      <c r="C10" s="343" t="s">
        <v>453</v>
      </c>
      <c r="D10" s="343" t="s">
        <v>454</v>
      </c>
      <c r="E10" s="344" t="s">
        <v>455</v>
      </c>
      <c r="F10" s="696">
        <v>0</v>
      </c>
      <c r="G10" s="698">
        <v>0</v>
      </c>
      <c r="H10" s="833">
        <v>0</v>
      </c>
      <c r="I10" s="696">
        <v>0</v>
      </c>
      <c r="J10" s="696">
        <v>0</v>
      </c>
      <c r="K10" s="696">
        <v>0</v>
      </c>
      <c r="L10" s="698">
        <v>0</v>
      </c>
    </row>
    <row r="11" spans="1:16" ht="25.5">
      <c r="B11" s="1259"/>
      <c r="C11" s="343" t="s">
        <v>336</v>
      </c>
      <c r="D11" s="343" t="s">
        <v>454</v>
      </c>
      <c r="E11" s="344" t="s">
        <v>455</v>
      </c>
      <c r="F11" s="696">
        <v>0</v>
      </c>
      <c r="G11" s="835">
        <v>3205</v>
      </c>
      <c r="H11" s="833">
        <v>0</v>
      </c>
      <c r="I11" s="696">
        <v>0</v>
      </c>
      <c r="J11" s="488">
        <f>G11</f>
        <v>3205</v>
      </c>
      <c r="K11" s="696">
        <v>0</v>
      </c>
      <c r="L11" s="698">
        <v>0</v>
      </c>
    </row>
    <row r="12" spans="1:16" ht="25.5">
      <c r="B12" s="1262" t="s">
        <v>37</v>
      </c>
      <c r="C12" s="1263"/>
      <c r="D12" s="1263"/>
      <c r="E12" s="1263"/>
      <c r="F12" s="696">
        <v>0</v>
      </c>
      <c r="G12" s="836">
        <f>SUM(G10:G11)</f>
        <v>3205</v>
      </c>
      <c r="H12" s="833">
        <v>0</v>
      </c>
      <c r="I12" s="696">
        <v>0</v>
      </c>
      <c r="J12" s="489">
        <f>SUM(J10:J11)</f>
        <v>3205</v>
      </c>
      <c r="K12" s="696">
        <v>0</v>
      </c>
      <c r="L12" s="698">
        <v>0</v>
      </c>
    </row>
    <row r="13" spans="1:16" ht="25.5">
      <c r="B13" s="501" t="s">
        <v>456</v>
      </c>
      <c r="C13" s="343" t="s">
        <v>457</v>
      </c>
      <c r="D13" s="343" t="s">
        <v>458</v>
      </c>
      <c r="E13" s="344" t="s">
        <v>455</v>
      </c>
      <c r="F13" s="696">
        <v>0</v>
      </c>
      <c r="G13" s="835">
        <v>4279928</v>
      </c>
      <c r="H13" s="833">
        <v>0</v>
      </c>
      <c r="I13" s="696">
        <v>0</v>
      </c>
      <c r="J13" s="488" t="e">
        <f>#REF!</f>
        <v>#REF!</v>
      </c>
      <c r="K13" s="696">
        <v>0</v>
      </c>
      <c r="L13" s="698">
        <v>0</v>
      </c>
    </row>
    <row r="14" spans="1:16" ht="25.5">
      <c r="B14" s="1264" t="s">
        <v>459</v>
      </c>
      <c r="C14" s="487" t="s">
        <v>440</v>
      </c>
      <c r="D14" s="343" t="s">
        <v>460</v>
      </c>
      <c r="E14" s="345" t="s">
        <v>72</v>
      </c>
      <c r="F14" s="696">
        <v>0</v>
      </c>
      <c r="G14" s="835">
        <v>642693</v>
      </c>
      <c r="H14" s="833">
        <v>0</v>
      </c>
      <c r="I14" s="696">
        <v>0</v>
      </c>
      <c r="J14" s="488" t="e">
        <f>#REF!</f>
        <v>#REF!</v>
      </c>
      <c r="K14" s="696">
        <v>0</v>
      </c>
      <c r="L14" s="698">
        <v>0</v>
      </c>
    </row>
    <row r="15" spans="1:16" ht="25.5">
      <c r="B15" s="1264"/>
      <c r="C15" s="487" t="s">
        <v>439</v>
      </c>
      <c r="D15" s="343" t="s">
        <v>460</v>
      </c>
      <c r="E15" s="345" t="s">
        <v>72</v>
      </c>
      <c r="F15" s="696">
        <v>0</v>
      </c>
      <c r="G15" s="835">
        <v>61301</v>
      </c>
      <c r="H15" s="833">
        <v>0</v>
      </c>
      <c r="I15" s="696">
        <v>0</v>
      </c>
      <c r="J15" s="488" t="e">
        <f>#REF!</f>
        <v>#REF!</v>
      </c>
      <c r="K15" s="696">
        <v>0</v>
      </c>
      <c r="L15" s="698">
        <v>0</v>
      </c>
    </row>
    <row r="16" spans="1:16" ht="25.5">
      <c r="B16" s="1264"/>
      <c r="C16" s="487" t="s">
        <v>461</v>
      </c>
      <c r="D16" s="343" t="s">
        <v>460</v>
      </c>
      <c r="E16" s="345" t="s">
        <v>72</v>
      </c>
      <c r="F16" s="696">
        <v>0</v>
      </c>
      <c r="G16" s="835">
        <v>22833</v>
      </c>
      <c r="H16" s="833">
        <v>0</v>
      </c>
      <c r="I16" s="696">
        <v>0</v>
      </c>
      <c r="J16" s="488" t="e">
        <f>#REF!</f>
        <v>#REF!</v>
      </c>
      <c r="K16" s="696">
        <v>0</v>
      </c>
      <c r="L16" s="698">
        <v>0</v>
      </c>
    </row>
    <row r="17" spans="1:16" ht="25.5">
      <c r="B17" s="1264"/>
      <c r="C17" s="487" t="s">
        <v>441</v>
      </c>
      <c r="D17" s="343" t="s">
        <v>460</v>
      </c>
      <c r="E17" s="345" t="s">
        <v>72</v>
      </c>
      <c r="F17" s="696">
        <v>0</v>
      </c>
      <c r="G17" s="835">
        <v>6591</v>
      </c>
      <c r="H17" s="833">
        <v>0</v>
      </c>
      <c r="I17" s="696">
        <v>0</v>
      </c>
      <c r="J17" s="488" t="e">
        <f>#REF!</f>
        <v>#REF!</v>
      </c>
      <c r="K17" s="696">
        <v>0</v>
      </c>
      <c r="L17" s="698">
        <v>0</v>
      </c>
    </row>
    <row r="18" spans="1:16" ht="25.5">
      <c r="B18" s="1264"/>
      <c r="C18" s="946" t="s">
        <v>925</v>
      </c>
      <c r="D18" s="343" t="s">
        <v>460</v>
      </c>
      <c r="E18" s="345" t="s">
        <v>72</v>
      </c>
      <c r="F18" s="696">
        <v>0</v>
      </c>
      <c r="G18" s="835">
        <v>12625</v>
      </c>
      <c r="H18" s="833">
        <v>0</v>
      </c>
      <c r="I18" s="696">
        <v>0</v>
      </c>
      <c r="J18" s="488" t="e">
        <f>#REF!</f>
        <v>#REF!</v>
      </c>
      <c r="K18" s="696">
        <v>0</v>
      </c>
      <c r="L18" s="698">
        <v>0</v>
      </c>
    </row>
    <row r="19" spans="1:16" ht="25.5">
      <c r="B19" s="1262" t="s">
        <v>37</v>
      </c>
      <c r="C19" s="1263"/>
      <c r="D19" s="1263"/>
      <c r="E19" s="1263"/>
      <c r="F19" s="696">
        <v>0</v>
      </c>
      <c r="G19" s="837">
        <f>SUM(G13:G18)</f>
        <v>5025971</v>
      </c>
      <c r="H19" s="833">
        <v>0</v>
      </c>
      <c r="I19" s="696">
        <v>0</v>
      </c>
      <c r="J19" s="490" t="e">
        <f>SUM(J13:J18)</f>
        <v>#REF!</v>
      </c>
      <c r="K19" s="696">
        <v>0</v>
      </c>
      <c r="L19" s="698">
        <v>0</v>
      </c>
    </row>
    <row r="20" spans="1:16" ht="26.25" thickBot="1">
      <c r="B20" s="1265" t="s">
        <v>462</v>
      </c>
      <c r="C20" s="1266"/>
      <c r="D20" s="1266"/>
      <c r="E20" s="1266"/>
      <c r="F20" s="697">
        <v>0</v>
      </c>
      <c r="G20" s="838">
        <f>G19+G12</f>
        <v>5029176</v>
      </c>
      <c r="H20" s="834">
        <v>0</v>
      </c>
      <c r="I20" s="697">
        <v>0</v>
      </c>
      <c r="J20" s="491" t="e">
        <f t="shared" ref="J20" si="0">J19+J12</f>
        <v>#REF!</v>
      </c>
      <c r="K20" s="697">
        <v>0</v>
      </c>
      <c r="L20" s="699">
        <v>0</v>
      </c>
    </row>
    <row r="21" spans="1:16">
      <c r="G21" s="492"/>
    </row>
    <row r="24" spans="1:16" ht="13.5" customHeight="1"/>
    <row r="25" spans="1:16" ht="9" hidden="1" customHeight="1"/>
    <row r="27" spans="1:16" ht="19.5">
      <c r="A27" s="1246">
        <v>30</v>
      </c>
      <c r="B27" s="1246"/>
      <c r="C27" s="1246"/>
      <c r="D27" s="1246"/>
      <c r="E27" s="1246"/>
      <c r="F27" s="1246"/>
      <c r="G27" s="1246"/>
      <c r="H27" s="1246"/>
      <c r="I27" s="1246"/>
      <c r="J27" s="1246"/>
      <c r="K27" s="1246"/>
      <c r="L27" s="1246"/>
      <c r="M27" s="1246"/>
      <c r="N27" s="1246"/>
      <c r="O27" s="1246"/>
      <c r="P27" s="1246"/>
    </row>
  </sheetData>
  <mergeCells count="12">
    <mergeCell ref="B12:E12"/>
    <mergeCell ref="B14:B18"/>
    <mergeCell ref="B19:E19"/>
    <mergeCell ref="B20:E20"/>
    <mergeCell ref="A27:P27"/>
    <mergeCell ref="B7:L7"/>
    <mergeCell ref="B10:B11"/>
    <mergeCell ref="A1:P1"/>
    <mergeCell ref="A2:P2"/>
    <mergeCell ref="A4:P4"/>
    <mergeCell ref="A3:P3"/>
    <mergeCell ref="G8:J8"/>
  </mergeCells>
  <printOptions horizontalCentered="1"/>
  <pageMargins left="0.39370078740157483" right="0.9055118110236221" top="0.39370078740157483" bottom="0.39370078740157483" header="0.31496062992125984" footer="0.31496062992125984"/>
  <pageSetup paperSize="9" scale="86" orientation="landscape" r:id="rId1"/>
  <colBreaks count="1" manualBreakCount="1">
    <brk id="16" max="89"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B0F0"/>
  </sheetPr>
  <dimension ref="A1:P23"/>
  <sheetViews>
    <sheetView rightToLeft="1" view="pageBreakPreview" zoomScale="90" zoomScaleSheetLayoutView="90" workbookViewId="0">
      <selection activeCell="D29" sqref="D29"/>
    </sheetView>
  </sheetViews>
  <sheetFormatPr defaultColWidth="9" defaultRowHeight="18"/>
  <cols>
    <col min="1" max="1" width="3.125" style="58" customWidth="1"/>
    <col min="2" max="2" width="14.875" style="58" customWidth="1"/>
    <col min="3" max="3" width="16.875" style="58" customWidth="1"/>
    <col min="4" max="4" width="10.625" style="58" customWidth="1"/>
    <col min="5" max="5" width="14.375" style="58" customWidth="1"/>
    <col min="6" max="6" width="12" style="58" customWidth="1"/>
    <col min="7" max="7" width="12.375" style="58" hidden="1" customWidth="1"/>
    <col min="8" max="8" width="8.625" style="58" customWidth="1"/>
    <col min="9" max="9" width="12.875" style="58" customWidth="1"/>
    <col min="10" max="10" width="8.625" style="58" hidden="1" customWidth="1"/>
    <col min="11" max="11" width="9" style="58" customWidth="1"/>
    <col min="12" max="12" width="9.625" style="58" bestFit="1" customWidth="1"/>
    <col min="13" max="13" width="9.5" style="58" customWidth="1"/>
    <col min="14" max="14" width="10" style="58" customWidth="1"/>
    <col min="15" max="15" width="4" style="58" customWidth="1"/>
    <col min="16" max="16" width="7.5" style="58" customWidth="1"/>
    <col min="17" max="16384" width="9" style="58"/>
  </cols>
  <sheetData>
    <row r="1" spans="1:16" s="61" customFormat="1" ht="21">
      <c r="A1" s="1399" t="str">
        <f>'[3]سر برگ صفحات'!A1</f>
        <v>شرکت خدمات تجارت (سهامی خاص)</v>
      </c>
      <c r="B1" s="1399"/>
      <c r="C1" s="1399"/>
      <c r="D1" s="1399"/>
      <c r="E1" s="1399"/>
      <c r="F1" s="1399"/>
      <c r="G1" s="1399"/>
      <c r="H1" s="1399"/>
      <c r="I1" s="1399"/>
      <c r="J1" s="1399"/>
      <c r="K1" s="1399"/>
      <c r="L1" s="1399"/>
      <c r="M1" s="1399"/>
      <c r="N1" s="1399"/>
      <c r="O1" s="1399"/>
      <c r="P1" s="1399"/>
    </row>
    <row r="2" spans="1:16" s="61" customFormat="1" ht="21" hidden="1">
      <c r="A2" s="1399" t="str">
        <f>'سر برگ صفحات'!A2</f>
        <v>صورتهای مالی تلفیق گروه و شرکت</v>
      </c>
      <c r="B2" s="1399"/>
      <c r="C2" s="1399"/>
      <c r="D2" s="1399"/>
      <c r="E2" s="1399"/>
      <c r="F2" s="1399"/>
      <c r="G2" s="1399"/>
      <c r="H2" s="1399"/>
      <c r="I2" s="1399"/>
      <c r="J2" s="1399"/>
      <c r="K2" s="1399"/>
      <c r="L2" s="1399"/>
      <c r="M2" s="1399"/>
      <c r="N2" s="1399"/>
      <c r="O2" s="1399"/>
      <c r="P2" s="1399"/>
    </row>
    <row r="3" spans="1:16" s="61" customFormat="1" ht="21">
      <c r="A3" s="1399" t="str">
        <f>'سر برگ صفحات'!A15</f>
        <v>يادداشتهاي توضيحي صورت هاي مالي</v>
      </c>
      <c r="B3" s="1399"/>
      <c r="C3" s="1399"/>
      <c r="D3" s="1399"/>
      <c r="E3" s="1399"/>
      <c r="F3" s="1399"/>
      <c r="G3" s="1399"/>
      <c r="H3" s="1399"/>
      <c r="I3" s="1399"/>
      <c r="J3" s="1399"/>
      <c r="K3" s="1399"/>
      <c r="L3" s="1399"/>
      <c r="M3" s="1399"/>
      <c r="N3" s="1399"/>
      <c r="O3" s="1399"/>
      <c r="P3" s="1399"/>
    </row>
    <row r="4" spans="1:16" s="61" customFormat="1" ht="21">
      <c r="A4" s="1399" t="str">
        <f>'26-3'!A4:P4</f>
        <v xml:space="preserve"> دوره مالی منتهی به 29 اسفند 1400</v>
      </c>
      <c r="B4" s="1399"/>
      <c r="C4" s="1399"/>
      <c r="D4" s="1399"/>
      <c r="E4" s="1399"/>
      <c r="F4" s="1399"/>
      <c r="G4" s="1399"/>
      <c r="H4" s="1399"/>
      <c r="I4" s="1399"/>
      <c r="J4" s="1399"/>
      <c r="K4" s="1399"/>
      <c r="L4" s="1399"/>
      <c r="M4" s="1399"/>
      <c r="N4" s="1399"/>
      <c r="O4" s="1399"/>
      <c r="P4" s="1399"/>
    </row>
    <row r="5" spans="1:16" ht="18.75">
      <c r="B5" s="1258" t="s">
        <v>988</v>
      </c>
      <c r="C5" s="1258"/>
      <c r="D5" s="1258"/>
      <c r="E5" s="1258"/>
      <c r="F5" s="1258"/>
      <c r="G5" s="1258"/>
      <c r="H5" s="1258"/>
      <c r="I5" s="1258"/>
      <c r="J5" s="1258"/>
      <c r="K5" s="1258"/>
      <c r="L5" s="1258"/>
      <c r="M5" s="1258"/>
      <c r="N5" s="1258"/>
      <c r="O5" s="1258"/>
      <c r="P5" s="223"/>
    </row>
    <row r="6" spans="1:16" ht="18.75" hidden="1" thickBot="1">
      <c r="B6" s="1195"/>
      <c r="C6" s="1195"/>
      <c r="D6" s="1195"/>
      <c r="E6" s="1195"/>
      <c r="F6" s="199"/>
      <c r="G6" s="199"/>
      <c r="H6" s="199"/>
      <c r="I6" s="340"/>
      <c r="J6" s="1273" t="s">
        <v>463</v>
      </c>
      <c r="K6" s="1273"/>
      <c r="L6" s="1273"/>
      <c r="M6" s="1273"/>
      <c r="N6" s="1273"/>
      <c r="O6" s="1273"/>
      <c r="P6" s="223"/>
    </row>
    <row r="7" spans="1:16" ht="18.75" hidden="1">
      <c r="B7" s="1274" t="s">
        <v>28</v>
      </c>
      <c r="C7" s="1275"/>
      <c r="D7" s="1275" t="s">
        <v>84</v>
      </c>
      <c r="E7" s="1275"/>
      <c r="F7" s="1277" t="s">
        <v>435</v>
      </c>
      <c r="G7" s="1277" t="s">
        <v>776</v>
      </c>
      <c r="H7" s="1277" t="s">
        <v>65</v>
      </c>
      <c r="I7" s="1270" t="s">
        <v>545</v>
      </c>
      <c r="J7" s="1277" t="s">
        <v>464</v>
      </c>
      <c r="K7" s="1267" t="s">
        <v>869</v>
      </c>
      <c r="L7" s="1267"/>
      <c r="M7" s="1267" t="s">
        <v>555</v>
      </c>
      <c r="N7" s="1268"/>
      <c r="O7" s="341"/>
      <c r="P7" s="223"/>
    </row>
    <row r="8" spans="1:16" ht="18.75" hidden="1" customHeight="1">
      <c r="B8" s="1276"/>
      <c r="C8" s="1269"/>
      <c r="D8" s="1269"/>
      <c r="E8" s="1269"/>
      <c r="F8" s="1278"/>
      <c r="G8" s="1278"/>
      <c r="H8" s="1278"/>
      <c r="I8" s="1271"/>
      <c r="J8" s="1278"/>
      <c r="K8" s="1278" t="s">
        <v>58</v>
      </c>
      <c r="L8" s="1278"/>
      <c r="M8" s="1278" t="s">
        <v>58</v>
      </c>
      <c r="N8" s="1279"/>
      <c r="O8" s="341"/>
      <c r="P8" s="223"/>
    </row>
    <row r="9" spans="1:16" ht="18.75" hidden="1">
      <c r="B9" s="1276"/>
      <c r="C9" s="1269"/>
      <c r="D9" s="1269"/>
      <c r="E9" s="1269"/>
      <c r="F9" s="1278"/>
      <c r="G9" s="1278"/>
      <c r="H9" s="1278"/>
      <c r="I9" s="1272"/>
      <c r="J9" s="1278"/>
      <c r="K9" s="498" t="s">
        <v>85</v>
      </c>
      <c r="L9" s="498" t="s">
        <v>436</v>
      </c>
      <c r="M9" s="498" t="s">
        <v>85</v>
      </c>
      <c r="N9" s="500" t="s">
        <v>436</v>
      </c>
      <c r="O9" s="341"/>
      <c r="P9" s="223"/>
    </row>
    <row r="10" spans="1:16" ht="25.5" hidden="1">
      <c r="B10" s="1280" t="s">
        <v>465</v>
      </c>
      <c r="C10" s="1282" t="s">
        <v>466</v>
      </c>
      <c r="D10" s="1283" t="s">
        <v>453</v>
      </c>
      <c r="E10" s="1283"/>
      <c r="F10" s="493">
        <v>378</v>
      </c>
      <c r="G10" s="696">
        <v>0</v>
      </c>
      <c r="H10" s="696">
        <v>0</v>
      </c>
      <c r="I10" s="696">
        <v>0</v>
      </c>
      <c r="J10" s="696">
        <v>0</v>
      </c>
      <c r="K10" s="493">
        <f>F10</f>
        <v>378</v>
      </c>
      <c r="L10" s="696">
        <v>0</v>
      </c>
      <c r="M10" s="493">
        <v>378</v>
      </c>
      <c r="N10" s="698">
        <v>0</v>
      </c>
      <c r="O10" s="341"/>
      <c r="P10" s="223"/>
    </row>
    <row r="11" spans="1:16" ht="18.75" hidden="1" customHeight="1">
      <c r="B11" s="1280"/>
      <c r="C11" s="1282"/>
      <c r="D11" s="1283" t="s">
        <v>336</v>
      </c>
      <c r="E11" s="1283"/>
      <c r="F11" s="493">
        <v>322</v>
      </c>
      <c r="G11" s="696">
        <v>0</v>
      </c>
      <c r="H11" s="696">
        <v>0</v>
      </c>
      <c r="I11" s="696">
        <v>0</v>
      </c>
      <c r="J11" s="696">
        <v>0</v>
      </c>
      <c r="K11" s="493">
        <f>F11</f>
        <v>322</v>
      </c>
      <c r="L11" s="696">
        <v>0</v>
      </c>
      <c r="M11" s="493">
        <v>121</v>
      </c>
      <c r="N11" s="698">
        <v>0</v>
      </c>
      <c r="O11" s="341"/>
      <c r="P11" s="223"/>
    </row>
    <row r="12" spans="1:16" ht="25.5" hidden="1">
      <c r="B12" s="1280"/>
      <c r="C12" s="1269" t="s">
        <v>37</v>
      </c>
      <c r="D12" s="1269"/>
      <c r="E12" s="1269"/>
      <c r="F12" s="493">
        <f>F11+F10</f>
        <v>700</v>
      </c>
      <c r="G12" s="696">
        <f t="shared" ref="G12:K12" si="0">G11+G10</f>
        <v>0</v>
      </c>
      <c r="H12" s="696">
        <v>0</v>
      </c>
      <c r="I12" s="696">
        <v>0</v>
      </c>
      <c r="J12" s="696">
        <v>0</v>
      </c>
      <c r="K12" s="493">
        <f t="shared" si="0"/>
        <v>700</v>
      </c>
      <c r="L12" s="696">
        <v>0</v>
      </c>
      <c r="M12" s="493">
        <v>499</v>
      </c>
      <c r="N12" s="698">
        <v>0</v>
      </c>
      <c r="O12" s="341"/>
      <c r="P12" s="223"/>
    </row>
    <row r="13" spans="1:16" ht="25.5" hidden="1">
      <c r="B13" s="1280" t="s">
        <v>467</v>
      </c>
      <c r="C13" s="499" t="s">
        <v>437</v>
      </c>
      <c r="D13" s="1281" t="s">
        <v>438</v>
      </c>
      <c r="E13" s="1281"/>
      <c r="F13" s="493">
        <v>481842</v>
      </c>
      <c r="G13" s="493" t="e">
        <f>#REF!</f>
        <v>#REF!</v>
      </c>
      <c r="H13" s="696">
        <v>0</v>
      </c>
      <c r="I13" s="493">
        <v>250000</v>
      </c>
      <c r="J13" s="696">
        <v>0</v>
      </c>
      <c r="K13" s="696">
        <v>0</v>
      </c>
      <c r="L13" s="842">
        <v>231842</v>
      </c>
      <c r="M13" s="493">
        <v>182904</v>
      </c>
      <c r="N13" s="565">
        <v>601422</v>
      </c>
      <c r="O13" s="341"/>
      <c r="P13" s="223"/>
    </row>
    <row r="14" spans="1:16" ht="27" hidden="1" customHeight="1">
      <c r="B14" s="1280"/>
      <c r="C14" s="1269" t="s">
        <v>37</v>
      </c>
      <c r="D14" s="1269"/>
      <c r="E14" s="1269"/>
      <c r="F14" s="493">
        <f>F13</f>
        <v>481842</v>
      </c>
      <c r="G14" s="493" t="e">
        <f>G13</f>
        <v>#REF!</v>
      </c>
      <c r="H14" s="696">
        <v>0</v>
      </c>
      <c r="I14" s="493">
        <f>I13</f>
        <v>250000</v>
      </c>
      <c r="J14" s="696">
        <v>0</v>
      </c>
      <c r="K14" s="696">
        <v>0</v>
      </c>
      <c r="L14" s="842">
        <f>L13</f>
        <v>231842</v>
      </c>
      <c r="M14" s="493">
        <f>M13+M12</f>
        <v>183403</v>
      </c>
      <c r="N14" s="565">
        <v>601422</v>
      </c>
      <c r="O14" s="341"/>
      <c r="P14" s="223"/>
    </row>
    <row r="15" spans="1:16" ht="25.5" hidden="1">
      <c r="B15" s="1280"/>
      <c r="C15" s="1282" t="s">
        <v>82</v>
      </c>
      <c r="D15" s="1283" t="s">
        <v>439</v>
      </c>
      <c r="E15" s="1283"/>
      <c r="F15" s="493">
        <v>21937</v>
      </c>
      <c r="G15" s="493" t="e">
        <f>#REF!</f>
        <v>#REF!</v>
      </c>
      <c r="H15" s="696">
        <v>0</v>
      </c>
      <c r="I15" s="696">
        <v>0</v>
      </c>
      <c r="J15" s="696">
        <v>0</v>
      </c>
      <c r="K15" s="493">
        <v>21937</v>
      </c>
      <c r="L15" s="696">
        <v>0</v>
      </c>
      <c r="M15" s="493">
        <v>18976</v>
      </c>
      <c r="N15" s="698">
        <v>0</v>
      </c>
      <c r="O15" s="341"/>
      <c r="P15" s="223"/>
    </row>
    <row r="16" spans="1:16" ht="18.75" hidden="1" customHeight="1">
      <c r="B16" s="1280"/>
      <c r="C16" s="1282"/>
      <c r="D16" s="1283" t="s">
        <v>461</v>
      </c>
      <c r="E16" s="1283"/>
      <c r="F16" s="493">
        <v>2060</v>
      </c>
      <c r="G16" s="493" t="e">
        <f>#REF!</f>
        <v>#REF!</v>
      </c>
      <c r="H16" s="696">
        <v>0</v>
      </c>
      <c r="I16" s="696">
        <v>0</v>
      </c>
      <c r="J16" s="696">
        <v>0</v>
      </c>
      <c r="K16" s="493">
        <f>F16</f>
        <v>2060</v>
      </c>
      <c r="L16" s="843">
        <v>0</v>
      </c>
      <c r="M16" s="493">
        <v>2321</v>
      </c>
      <c r="N16" s="698">
        <v>0</v>
      </c>
      <c r="O16" s="341"/>
      <c r="P16" s="223"/>
    </row>
    <row r="17" spans="1:16" ht="25.5" hidden="1">
      <c r="B17" s="1280"/>
      <c r="C17" s="1282"/>
      <c r="D17" s="1283" t="s">
        <v>440</v>
      </c>
      <c r="E17" s="1283"/>
      <c r="F17" s="493">
        <v>71263</v>
      </c>
      <c r="G17" s="493" t="e">
        <f>#REF!</f>
        <v>#REF!</v>
      </c>
      <c r="H17" s="493">
        <v>0</v>
      </c>
      <c r="I17" s="696">
        <v>0</v>
      </c>
      <c r="J17" s="696">
        <v>0</v>
      </c>
      <c r="K17" s="493">
        <v>71263</v>
      </c>
      <c r="L17" s="696">
        <v>0</v>
      </c>
      <c r="M17" s="493">
        <v>103623</v>
      </c>
      <c r="N17" s="698">
        <v>0</v>
      </c>
      <c r="O17" s="341"/>
      <c r="P17" s="223"/>
    </row>
    <row r="18" spans="1:16" ht="25.5" hidden="1">
      <c r="B18" s="1280"/>
      <c r="C18" s="1282"/>
      <c r="D18" s="1283" t="s">
        <v>441</v>
      </c>
      <c r="E18" s="1283"/>
      <c r="F18" s="493">
        <v>1940</v>
      </c>
      <c r="G18" s="493" t="e">
        <f>#REF!</f>
        <v>#REF!</v>
      </c>
      <c r="H18" s="696">
        <v>0</v>
      </c>
      <c r="I18" s="696">
        <v>0</v>
      </c>
      <c r="J18" s="696">
        <v>0</v>
      </c>
      <c r="K18" s="493">
        <v>1940</v>
      </c>
      <c r="L18" s="696">
        <v>0</v>
      </c>
      <c r="M18" s="493">
        <v>1023</v>
      </c>
      <c r="N18" s="698">
        <v>0</v>
      </c>
      <c r="O18" s="341"/>
      <c r="P18" s="223"/>
    </row>
    <row r="19" spans="1:16" ht="25.5" hidden="1">
      <c r="B19" s="1280"/>
      <c r="C19" s="1282"/>
      <c r="D19" s="1283" t="s">
        <v>442</v>
      </c>
      <c r="E19" s="1283"/>
      <c r="F19" s="493">
        <v>10186</v>
      </c>
      <c r="G19" s="493" t="e">
        <f>#REF!</f>
        <v>#REF!</v>
      </c>
      <c r="H19" s="696">
        <v>0</v>
      </c>
      <c r="I19" s="696">
        <v>0</v>
      </c>
      <c r="J19" s="696">
        <v>0</v>
      </c>
      <c r="K19" s="493">
        <v>10186</v>
      </c>
      <c r="L19" s="696">
        <v>0</v>
      </c>
      <c r="M19" s="493">
        <v>37</v>
      </c>
      <c r="N19" s="698">
        <v>0</v>
      </c>
      <c r="O19" s="341"/>
      <c r="P19" s="223"/>
    </row>
    <row r="20" spans="1:16" ht="25.5" hidden="1">
      <c r="B20" s="1280"/>
      <c r="C20" s="1269" t="s">
        <v>37</v>
      </c>
      <c r="D20" s="1269"/>
      <c r="E20" s="1269"/>
      <c r="F20" s="493">
        <f>SUM(F15:F19)</f>
        <v>107386</v>
      </c>
      <c r="G20" s="493" t="e">
        <f t="shared" ref="G20:H20" si="1">SUM(G15:G19)</f>
        <v>#REF!</v>
      </c>
      <c r="H20" s="493">
        <f t="shared" si="1"/>
        <v>0</v>
      </c>
      <c r="I20" s="493">
        <f t="shared" ref="I20:L20" si="2">SUM(I15:I19)</f>
        <v>0</v>
      </c>
      <c r="J20" s="696">
        <v>0</v>
      </c>
      <c r="K20" s="493">
        <f>SUM(K15:K19)</f>
        <v>107386</v>
      </c>
      <c r="L20" s="843">
        <f t="shared" si="2"/>
        <v>0</v>
      </c>
      <c r="M20" s="493">
        <f>M15+M16+M17+M18+M19</f>
        <v>125980</v>
      </c>
      <c r="N20" s="698">
        <v>0</v>
      </c>
      <c r="O20" s="341"/>
      <c r="P20" s="223"/>
    </row>
    <row r="21" spans="1:16" ht="25.5" hidden="1" customHeight="1">
      <c r="B21" s="1290" t="s">
        <v>37</v>
      </c>
      <c r="C21" s="1278"/>
      <c r="D21" s="1278"/>
      <c r="E21" s="1278"/>
      <c r="F21" s="1284">
        <f>F20+F14+F12</f>
        <v>589928</v>
      </c>
      <c r="G21" s="1284" t="e">
        <f t="shared" ref="G21:H21" si="3">G20+G14+G12</f>
        <v>#REF!</v>
      </c>
      <c r="H21" s="1284">
        <f t="shared" si="3"/>
        <v>0</v>
      </c>
      <c r="I21" s="1284">
        <f>I20+I14+I12</f>
        <v>250000</v>
      </c>
      <c r="J21" s="1293">
        <v>0</v>
      </c>
      <c r="K21" s="1284">
        <f>K20+K14+K12</f>
        <v>108086</v>
      </c>
      <c r="L21" s="1286">
        <f t="shared" ref="L21" si="4">L20+L14+L12</f>
        <v>231842</v>
      </c>
      <c r="M21" s="1284">
        <v>309262</v>
      </c>
      <c r="N21" s="1288">
        <v>601422</v>
      </c>
      <c r="O21" s="341"/>
      <c r="P21" s="223"/>
    </row>
    <row r="22" spans="1:16" ht="19.5" hidden="1" customHeight="1" thickBot="1">
      <c r="B22" s="1291"/>
      <c r="C22" s="1292"/>
      <c r="D22" s="1292"/>
      <c r="E22" s="1292"/>
      <c r="F22" s="1285"/>
      <c r="G22" s="1285"/>
      <c r="H22" s="1285"/>
      <c r="I22" s="1285"/>
      <c r="J22" s="1294"/>
      <c r="K22" s="1285"/>
      <c r="L22" s="1287"/>
      <c r="M22" s="1285"/>
      <c r="N22" s="1289"/>
      <c r="O22" s="341"/>
      <c r="P22" s="223"/>
    </row>
    <row r="23" spans="1:16" ht="19.5">
      <c r="A23" s="1246">
        <v>31</v>
      </c>
      <c r="B23" s="1246"/>
      <c r="C23" s="1246"/>
      <c r="D23" s="1246"/>
      <c r="E23" s="1246"/>
      <c r="F23" s="1246"/>
      <c r="G23" s="1246"/>
      <c r="H23" s="1246"/>
      <c r="I23" s="1246"/>
      <c r="J23" s="1246"/>
      <c r="K23" s="1246"/>
      <c r="L23" s="1246"/>
      <c r="M23" s="1246"/>
      <c r="N23" s="1246"/>
      <c r="O23" s="1246"/>
      <c r="P23" s="1246"/>
    </row>
  </sheetData>
  <mergeCells count="45">
    <mergeCell ref="N21:N22"/>
    <mergeCell ref="A23:P23"/>
    <mergeCell ref="B21:E22"/>
    <mergeCell ref="F21:F22"/>
    <mergeCell ref="G21:G22"/>
    <mergeCell ref="H21:H22"/>
    <mergeCell ref="I21:I22"/>
    <mergeCell ref="J21:J22"/>
    <mergeCell ref="D10:E10"/>
    <mergeCell ref="D11:E11"/>
    <mergeCell ref="K21:K22"/>
    <mergeCell ref="L21:L22"/>
    <mergeCell ref="M21:M22"/>
    <mergeCell ref="J7:J9"/>
    <mergeCell ref="K7:L7"/>
    <mergeCell ref="K8:L8"/>
    <mergeCell ref="M8:N8"/>
    <mergeCell ref="B13:B20"/>
    <mergeCell ref="D13:E13"/>
    <mergeCell ref="C14:E14"/>
    <mergeCell ref="C15:C19"/>
    <mergeCell ref="D15:E15"/>
    <mergeCell ref="D16:E16"/>
    <mergeCell ref="D17:E17"/>
    <mergeCell ref="D18:E18"/>
    <mergeCell ref="D19:E19"/>
    <mergeCell ref="C20:E20"/>
    <mergeCell ref="B10:B12"/>
    <mergeCell ref="C10:C11"/>
    <mergeCell ref="A3:P3"/>
    <mergeCell ref="M7:N7"/>
    <mergeCell ref="C12:E12"/>
    <mergeCell ref="A1:P1"/>
    <mergeCell ref="A2:P2"/>
    <mergeCell ref="A4:P4"/>
    <mergeCell ref="I7:I9"/>
    <mergeCell ref="B5:O5"/>
    <mergeCell ref="B6:C6"/>
    <mergeCell ref="D6:E6"/>
    <mergeCell ref="J6:O6"/>
    <mergeCell ref="B7:C9"/>
    <mergeCell ref="D7:E9"/>
    <mergeCell ref="F7:F9"/>
    <mergeCell ref="G7:G9"/>
    <mergeCell ref="H7:H9"/>
  </mergeCells>
  <printOptions horizontalCentered="1"/>
  <pageMargins left="0.39370078740157483" right="0.9055118110236221" top="0.39370078740157483" bottom="0.39370078740157483" header="0.31496062992125984" footer="0.31496062992125984"/>
  <pageSetup paperSize="9" scale="87" orientation="landscape" r:id="rId1"/>
  <colBreaks count="1" manualBreakCount="1">
    <brk id="16" max="89"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B0F0"/>
  </sheetPr>
  <dimension ref="A1:S28"/>
  <sheetViews>
    <sheetView rightToLeft="1" view="pageBreakPreview" topLeftCell="A16" zoomScaleSheetLayoutView="100" workbookViewId="0">
      <selection activeCell="M15" sqref="M15"/>
    </sheetView>
  </sheetViews>
  <sheetFormatPr defaultColWidth="9" defaultRowHeight="18"/>
  <cols>
    <col min="1" max="1" width="4.5" style="56" customWidth="1"/>
    <col min="2" max="2" width="21.625" style="56" customWidth="1"/>
    <col min="3" max="3" width="1.375" style="56" customWidth="1"/>
    <col min="4" max="4" width="21.5" style="56" customWidth="1"/>
    <col min="5" max="5" width="1.375" style="56" customWidth="1"/>
    <col min="6" max="6" width="9.375" style="56" customWidth="1"/>
    <col min="7" max="7" width="1.375" style="56" customWidth="1"/>
    <col min="8" max="8" width="16" style="56" hidden="1" customWidth="1"/>
    <col min="9" max="9" width="1.375" style="56" customWidth="1"/>
    <col min="10" max="10" width="24.125" style="56" customWidth="1"/>
    <col min="11" max="11" width="3.5" style="56" customWidth="1"/>
    <col min="12" max="16384" width="9" style="56"/>
  </cols>
  <sheetData>
    <row r="1" spans="1:19" ht="21">
      <c r="A1" s="1388" t="str">
        <f>'سر برگ صفحات'!A1</f>
        <v>شرکت نمونه (سهامی خاص)</v>
      </c>
      <c r="B1" s="1388"/>
      <c r="C1" s="1388"/>
      <c r="D1" s="1388"/>
      <c r="E1" s="1388"/>
      <c r="F1" s="1388"/>
      <c r="G1" s="1388"/>
      <c r="H1" s="1388"/>
      <c r="I1" s="1388"/>
      <c r="J1" s="1388"/>
      <c r="K1" s="1388"/>
      <c r="L1" s="112"/>
      <c r="M1" s="112"/>
      <c r="N1" s="112"/>
      <c r="O1" s="112"/>
      <c r="P1" s="112"/>
      <c r="Q1" s="112"/>
      <c r="R1" s="112"/>
      <c r="S1" s="112"/>
    </row>
    <row r="2" spans="1:19" ht="18" hidden="1" customHeight="1">
      <c r="A2" s="1388" t="str">
        <f>'سر برگ صفحات'!A2</f>
        <v>صورتهای مالی تلفیق گروه و شرکت</v>
      </c>
      <c r="B2" s="1388"/>
      <c r="C2" s="1388"/>
      <c r="D2" s="1388"/>
      <c r="E2" s="1388"/>
      <c r="F2" s="1388"/>
      <c r="G2" s="1388"/>
      <c r="H2" s="1388"/>
      <c r="I2" s="1388"/>
      <c r="J2" s="1388"/>
      <c r="K2" s="1388"/>
      <c r="L2" s="1252"/>
      <c r="M2" s="1252"/>
      <c r="N2" s="1252"/>
      <c r="O2" s="1252"/>
      <c r="P2" s="113"/>
      <c r="Q2" s="113"/>
      <c r="R2" s="113"/>
      <c r="S2" s="113"/>
    </row>
    <row r="3" spans="1:19" ht="18" customHeight="1">
      <c r="A3" s="1388" t="str">
        <f>'سر برگ صفحات'!A15</f>
        <v>يادداشتهاي توضيحي صورت هاي مالي</v>
      </c>
      <c r="B3" s="1388"/>
      <c r="C3" s="1388"/>
      <c r="D3" s="1388"/>
      <c r="E3" s="1388"/>
      <c r="F3" s="1388"/>
      <c r="G3" s="1388"/>
      <c r="H3" s="1388"/>
      <c r="I3" s="1388"/>
      <c r="J3" s="1388"/>
      <c r="K3" s="1388"/>
      <c r="L3" s="225"/>
      <c r="M3" s="225"/>
      <c r="N3" s="225"/>
      <c r="O3" s="225"/>
      <c r="P3" s="113"/>
      <c r="Q3" s="113"/>
      <c r="R3" s="113"/>
      <c r="S3" s="113"/>
    </row>
    <row r="4" spans="1:19" ht="21">
      <c r="A4" s="1388" t="str">
        <f>'26-4'!A4:P4</f>
        <v xml:space="preserve"> دوره مالی منتهی به 29 اسفند 1400</v>
      </c>
      <c r="B4" s="1388"/>
      <c r="C4" s="1388"/>
      <c r="D4" s="1388"/>
      <c r="E4" s="1388"/>
      <c r="F4" s="1388"/>
      <c r="G4" s="1388"/>
      <c r="H4" s="1388"/>
      <c r="I4" s="1388"/>
      <c r="J4" s="1388"/>
      <c r="K4" s="1388"/>
      <c r="L4" s="112"/>
      <c r="M4" s="112"/>
      <c r="N4" s="112"/>
      <c r="O4" s="112"/>
      <c r="P4" s="112"/>
      <c r="Q4" s="112"/>
      <c r="R4" s="112"/>
      <c r="S4" s="112"/>
    </row>
    <row r="5" spans="1:19" ht="19.5" customHeight="1">
      <c r="A5" s="34" t="s">
        <v>989</v>
      </c>
      <c r="B5" s="1230" t="s">
        <v>811</v>
      </c>
      <c r="C5" s="1230"/>
      <c r="D5" s="1230"/>
      <c r="E5" s="1230"/>
      <c r="F5" s="1230"/>
      <c r="G5" s="1230"/>
      <c r="H5" s="1230"/>
      <c r="I5" s="1230"/>
      <c r="J5" s="1230"/>
      <c r="K5" s="1230"/>
    </row>
    <row r="6" spans="1:19" ht="9.75" customHeight="1">
      <c r="A6" s="66"/>
      <c r="B6" s="66"/>
      <c r="C6" s="66"/>
      <c r="D6" s="66"/>
      <c r="E6" s="66"/>
      <c r="F6" s="66"/>
      <c r="G6" s="66"/>
      <c r="H6" s="66"/>
      <c r="I6" s="66"/>
      <c r="J6" s="66"/>
      <c r="K6" s="66"/>
    </row>
    <row r="7" spans="1:19" ht="23.25" customHeight="1">
      <c r="B7" s="1402" t="s">
        <v>990</v>
      </c>
      <c r="C7" s="1402"/>
      <c r="D7" s="1402"/>
      <c r="E7" s="1402"/>
      <c r="F7" s="1402"/>
      <c r="G7" s="1402"/>
      <c r="H7" s="1402"/>
      <c r="I7" s="1402"/>
      <c r="J7" s="1402"/>
      <c r="K7" s="1402"/>
    </row>
    <row r="8" spans="1:19" ht="23.25" customHeight="1">
      <c r="B8" s="1402" t="s">
        <v>991</v>
      </c>
      <c r="C8" s="1402"/>
      <c r="D8" s="1402"/>
      <c r="E8" s="1402"/>
      <c r="F8" s="1402"/>
      <c r="G8" s="1402"/>
      <c r="H8" s="1402"/>
      <c r="I8" s="1402"/>
      <c r="J8" s="1402"/>
      <c r="K8" s="1402"/>
    </row>
    <row r="9" spans="1:19" ht="22.5" thickBot="1">
      <c r="A9" s="66"/>
      <c r="B9" s="207"/>
      <c r="C9" s="207"/>
      <c r="D9" s="207"/>
      <c r="F9" s="339" t="s">
        <v>11</v>
      </c>
      <c r="G9" s="310"/>
      <c r="H9" s="339" t="s">
        <v>257</v>
      </c>
      <c r="I9" s="338"/>
      <c r="J9" s="339" t="str">
        <f>'سر برگ صفحات'!A16</f>
        <v>1400/12/29</v>
      </c>
      <c r="K9" s="66"/>
    </row>
    <row r="10" spans="1:19" ht="20.25">
      <c r="A10" s="66"/>
      <c r="B10" s="207"/>
      <c r="C10" s="199"/>
      <c r="D10" s="207"/>
      <c r="F10" s="207"/>
      <c r="G10" s="207"/>
      <c r="H10" s="337" t="s">
        <v>284</v>
      </c>
      <c r="I10" s="250"/>
      <c r="J10" s="337" t="s">
        <v>284</v>
      </c>
      <c r="K10" s="66"/>
    </row>
    <row r="11" spans="1:19" ht="24" customHeight="1">
      <c r="A11" s="66"/>
      <c r="B11" s="1403" t="s">
        <v>432</v>
      </c>
      <c r="C11" s="1099"/>
      <c r="D11" s="1099"/>
      <c r="E11" s="329"/>
      <c r="F11" s="310"/>
      <c r="G11" s="310"/>
      <c r="H11" s="338"/>
      <c r="I11" s="338"/>
      <c r="J11" s="338"/>
      <c r="K11" s="66"/>
    </row>
    <row r="12" spans="1:19" ht="21.75" hidden="1">
      <c r="A12" s="66"/>
      <c r="B12" s="1099" t="s">
        <v>662</v>
      </c>
      <c r="C12" s="1099"/>
      <c r="D12" s="1099"/>
      <c r="E12" s="329"/>
      <c r="F12" s="311" t="s">
        <v>857</v>
      </c>
      <c r="G12" s="338"/>
      <c r="H12" s="541">
        <v>2200</v>
      </c>
      <c r="I12" s="542"/>
      <c r="J12" s="460">
        <v>0</v>
      </c>
      <c r="K12" s="66"/>
    </row>
    <row r="13" spans="1:19" ht="30" customHeight="1" thickBot="1">
      <c r="A13" s="66"/>
      <c r="B13" s="1099" t="s">
        <v>433</v>
      </c>
      <c r="C13" s="1099"/>
      <c r="D13" s="495"/>
      <c r="E13" s="329"/>
      <c r="F13" s="311" t="s">
        <v>997</v>
      </c>
      <c r="G13" s="338"/>
      <c r="H13" s="518">
        <v>785576</v>
      </c>
      <c r="I13" s="542"/>
      <c r="J13" s="518">
        <v>0</v>
      </c>
      <c r="K13" s="66"/>
    </row>
    <row r="14" spans="1:19" ht="30" customHeight="1" thickBot="1">
      <c r="A14" s="66"/>
      <c r="B14" s="1404" t="s">
        <v>387</v>
      </c>
      <c r="C14" s="495"/>
      <c r="D14" s="495"/>
      <c r="E14" s="329"/>
      <c r="F14" s="310"/>
      <c r="G14" s="338"/>
      <c r="H14" s="543">
        <f>SUM(H12:H13)</f>
        <v>787776</v>
      </c>
      <c r="I14" s="542"/>
      <c r="J14" s="543">
        <f>SUM(J13)</f>
        <v>0</v>
      </c>
      <c r="K14" s="66"/>
    </row>
    <row r="15" spans="1:19" ht="31.5" customHeight="1" thickTop="1">
      <c r="A15" s="63"/>
      <c r="B15" s="947"/>
      <c r="C15" s="947"/>
      <c r="D15" s="947"/>
      <c r="E15" s="947"/>
      <c r="F15" s="947"/>
      <c r="G15" s="947"/>
      <c r="H15" s="947"/>
      <c r="I15" s="947"/>
      <c r="J15" s="947"/>
      <c r="K15" s="947"/>
    </row>
    <row r="16" spans="1:19" ht="27.75" customHeight="1">
      <c r="A16" s="815" t="s">
        <v>949</v>
      </c>
      <c r="B16" s="1295" t="s">
        <v>809</v>
      </c>
      <c r="C16" s="1295"/>
      <c r="D16" s="1295"/>
      <c r="E16" s="63"/>
      <c r="F16" s="63"/>
      <c r="G16" s="63"/>
      <c r="H16" s="63"/>
      <c r="I16" s="63"/>
      <c r="J16" s="63"/>
      <c r="K16" s="63"/>
    </row>
    <row r="17" spans="1:11" ht="45" customHeight="1">
      <c r="A17" s="63"/>
      <c r="B17" s="1400" t="s">
        <v>812</v>
      </c>
      <c r="C17" s="1400"/>
      <c r="D17" s="1400"/>
      <c r="E17" s="1400"/>
      <c r="F17" s="1400"/>
      <c r="G17" s="1400"/>
      <c r="H17" s="1400"/>
      <c r="I17" s="1400"/>
      <c r="J17" s="1400"/>
      <c r="K17" s="1400"/>
    </row>
    <row r="18" spans="1:11" ht="20.25" customHeight="1">
      <c r="A18" s="63"/>
      <c r="B18" s="1401"/>
      <c r="C18" s="1401"/>
      <c r="D18" s="1401"/>
      <c r="E18" s="1401"/>
      <c r="F18" s="1401"/>
      <c r="G18" s="1401"/>
      <c r="H18" s="1401"/>
      <c r="I18" s="1401"/>
      <c r="J18" s="1401"/>
      <c r="K18" s="1401"/>
    </row>
    <row r="19" spans="1:11" ht="20.25" customHeight="1">
      <c r="A19" s="815" t="s">
        <v>992</v>
      </c>
      <c r="B19" s="1295" t="s">
        <v>947</v>
      </c>
      <c r="C19" s="1295"/>
      <c r="D19" s="1295"/>
      <c r="E19" s="63"/>
      <c r="F19" s="63"/>
      <c r="G19" s="63"/>
      <c r="H19" s="63"/>
      <c r="I19" s="63"/>
      <c r="J19" s="63"/>
      <c r="K19" s="63"/>
    </row>
    <row r="20" spans="1:11" ht="20.25" hidden="1" customHeight="1">
      <c r="A20" s="63"/>
      <c r="B20" s="63"/>
      <c r="C20" s="63"/>
      <c r="D20" s="63"/>
      <c r="E20" s="63"/>
      <c r="F20" s="63"/>
      <c r="G20" s="63"/>
      <c r="H20" s="63"/>
      <c r="I20" s="63"/>
      <c r="J20" s="63"/>
      <c r="K20" s="63"/>
    </row>
    <row r="21" spans="1:11" ht="20.25" hidden="1" customHeight="1">
      <c r="A21" s="63"/>
      <c r="B21" s="63"/>
      <c r="C21" s="63"/>
      <c r="D21" s="63"/>
      <c r="E21" s="63"/>
      <c r="F21" s="63"/>
      <c r="G21" s="63"/>
      <c r="H21" s="63"/>
      <c r="I21" s="63"/>
      <c r="J21" s="63"/>
      <c r="K21" s="63"/>
    </row>
    <row r="22" spans="1:11" ht="20.25" hidden="1" customHeight="1">
      <c r="A22" s="63"/>
      <c r="B22" s="63"/>
      <c r="C22" s="63"/>
      <c r="D22" s="63"/>
      <c r="E22" s="63"/>
      <c r="F22" s="63"/>
      <c r="G22" s="63"/>
      <c r="H22" s="63"/>
      <c r="I22" s="63"/>
      <c r="J22" s="63"/>
      <c r="K22" s="63"/>
    </row>
    <row r="23" spans="1:11" hidden="1">
      <c r="B23" s="65"/>
      <c r="C23" s="64"/>
      <c r="D23" s="64"/>
      <c r="E23" s="64"/>
      <c r="F23" s="64"/>
      <c r="G23" s="64"/>
      <c r="H23" s="64"/>
      <c r="I23" s="64"/>
      <c r="J23" s="64"/>
    </row>
    <row r="24" spans="1:11" hidden="1">
      <c r="B24" s="65"/>
      <c r="C24" s="64"/>
      <c r="D24" s="64"/>
      <c r="E24" s="64"/>
      <c r="F24" s="64"/>
      <c r="G24" s="64"/>
      <c r="H24" s="64"/>
      <c r="I24" s="64"/>
      <c r="J24" s="64"/>
    </row>
    <row r="25" spans="1:11" hidden="1">
      <c r="B25" s="65"/>
      <c r="C25" s="64"/>
      <c r="D25" s="64"/>
      <c r="E25" s="64"/>
      <c r="F25" s="64"/>
      <c r="G25" s="64"/>
      <c r="H25" s="64"/>
      <c r="I25" s="64"/>
      <c r="J25" s="64"/>
    </row>
    <row r="26" spans="1:11" hidden="1"/>
    <row r="27" spans="1:11" ht="18.75">
      <c r="B27" s="329" t="s">
        <v>948</v>
      </c>
      <c r="C27" s="329"/>
      <c r="D27" s="329"/>
      <c r="E27" s="329"/>
      <c r="F27" s="329"/>
      <c r="G27" s="329"/>
      <c r="H27" s="329"/>
      <c r="I27" s="329"/>
      <c r="J27" s="329"/>
    </row>
    <row r="28" spans="1:11" ht="19.5">
      <c r="A28" s="1254">
        <v>32</v>
      </c>
      <c r="B28" s="1254"/>
      <c r="C28" s="1254"/>
      <c r="D28" s="1254"/>
      <c r="E28" s="1254"/>
      <c r="F28" s="1254"/>
      <c r="G28" s="1254"/>
      <c r="H28" s="1254"/>
      <c r="I28" s="1254"/>
      <c r="J28" s="1254"/>
      <c r="K28" s="1254"/>
    </row>
  </sheetData>
  <mergeCells count="13">
    <mergeCell ref="A1:K1"/>
    <mergeCell ref="A2:K2"/>
    <mergeCell ref="B5:K5"/>
    <mergeCell ref="B8:K8"/>
    <mergeCell ref="B7:K7"/>
    <mergeCell ref="A3:K3"/>
    <mergeCell ref="L2:O2"/>
    <mergeCell ref="A4:K4"/>
    <mergeCell ref="A28:K28"/>
    <mergeCell ref="B16:D16"/>
    <mergeCell ref="B18:K18"/>
    <mergeCell ref="B17:K17"/>
    <mergeCell ref="B19:D19"/>
  </mergeCells>
  <printOptions horizontalCentered="1"/>
  <pageMargins left="0.39370078740157483" right="0.78740157480314965" top="0.39370078740157483" bottom="0.3937007874015748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2:H83"/>
  <sheetViews>
    <sheetView rightToLeft="1" topLeftCell="A37" zoomScale="115" zoomScaleNormal="115" workbookViewId="0">
      <selection activeCell="N17" sqref="N17"/>
    </sheetView>
  </sheetViews>
  <sheetFormatPr defaultColWidth="32.125" defaultRowHeight="22.5"/>
  <cols>
    <col min="1" max="1" width="8.5" style="656" customWidth="1"/>
    <col min="2" max="2" width="30.875" style="656" customWidth="1"/>
    <col min="3" max="3" width="11.875" style="656" customWidth="1"/>
    <col min="4" max="4" width="13.125" style="656" customWidth="1"/>
    <col min="5" max="5" width="8.625" style="656" hidden="1" customWidth="1"/>
    <col min="6" max="6" width="11.5" style="656" customWidth="1"/>
    <col min="7" max="7" width="6.625" style="656" customWidth="1"/>
    <col min="8" max="16384" width="32.125" style="656"/>
  </cols>
  <sheetData>
    <row r="2" spans="1:7" ht="21" customHeight="1">
      <c r="A2" s="656">
        <v>1</v>
      </c>
      <c r="B2" s="1104" t="s">
        <v>640</v>
      </c>
      <c r="C2" s="1104"/>
      <c r="D2" s="1104"/>
      <c r="E2" s="1104"/>
      <c r="F2" s="1104"/>
      <c r="G2" s="1104"/>
    </row>
    <row r="3" spans="1:7" ht="21" customHeight="1">
      <c r="B3" s="657" t="s">
        <v>28</v>
      </c>
      <c r="C3" s="657"/>
      <c r="D3" s="657" t="s">
        <v>641</v>
      </c>
      <c r="E3" s="657"/>
      <c r="F3" s="657" t="s">
        <v>593</v>
      </c>
      <c r="G3" s="657"/>
    </row>
    <row r="4" spans="1:7" ht="52.5" customHeight="1">
      <c r="B4" s="656" t="s">
        <v>20</v>
      </c>
      <c r="D4" s="659">
        <f>'کاربرگ صورت وضعیت'!C22*0.9</f>
        <v>0</v>
      </c>
    </row>
    <row r="5" spans="1:7">
      <c r="B5" s="714" t="s">
        <v>653</v>
      </c>
      <c r="C5" s="715"/>
      <c r="D5" s="715"/>
      <c r="E5" s="715"/>
      <c r="F5" s="715">
        <v>900</v>
      </c>
    </row>
    <row r="6" spans="1:7" ht="23.25" thickBot="1">
      <c r="D6" s="661">
        <f>SUM(D4:D5)</f>
        <v>0</v>
      </c>
      <c r="F6" s="662">
        <f>SUM(F5)</f>
        <v>900</v>
      </c>
    </row>
    <row r="7" spans="1:7" ht="23.25" thickTop="1"/>
    <row r="8" spans="1:7" ht="3" customHeight="1">
      <c r="A8" s="658"/>
    </row>
    <row r="9" spans="1:7" hidden="1"/>
    <row r="10" spans="1:7" ht="1.5" customHeight="1"/>
    <row r="12" spans="1:7">
      <c r="A12" s="656">
        <v>2</v>
      </c>
      <c r="B12" s="1104" t="s">
        <v>608</v>
      </c>
      <c r="C12" s="1104"/>
      <c r="D12" s="1104"/>
      <c r="E12" s="1104"/>
      <c r="F12" s="1104"/>
      <c r="G12" s="1104"/>
    </row>
    <row r="13" spans="1:7">
      <c r="B13" s="657" t="s">
        <v>28</v>
      </c>
      <c r="C13" s="657"/>
      <c r="D13" s="657" t="s">
        <v>641</v>
      </c>
      <c r="E13" s="657"/>
      <c r="F13" s="657" t="s">
        <v>593</v>
      </c>
      <c r="G13" s="657"/>
    </row>
    <row r="14" spans="1:7">
      <c r="B14" s="656" t="s">
        <v>20</v>
      </c>
      <c r="D14" s="659">
        <f>'کاربرگ صورت وضعیت'!C22*0.1</f>
        <v>0</v>
      </c>
    </row>
    <row r="15" spans="1:7">
      <c r="B15" s="656" t="s">
        <v>21</v>
      </c>
      <c r="D15" s="659">
        <f>'کاربرگ صورت وضعیت'!C23*0.1</f>
        <v>0</v>
      </c>
    </row>
    <row r="16" spans="1:7">
      <c r="B16" s="656" t="s">
        <v>655</v>
      </c>
      <c r="D16" s="659">
        <f>26734*0.1-208</f>
        <v>2465.4</v>
      </c>
    </row>
    <row r="17" spans="1:7">
      <c r="B17" s="656" t="s">
        <v>655</v>
      </c>
      <c r="D17" s="659">
        <v>1310</v>
      </c>
    </row>
    <row r="18" spans="1:7">
      <c r="B18" s="656" t="s">
        <v>729</v>
      </c>
      <c r="F18" s="663">
        <f>D19</f>
        <v>3775.4</v>
      </c>
    </row>
    <row r="19" spans="1:7" ht="23.25" thickBot="1">
      <c r="D19" s="661">
        <f>SUM(D14:D18)</f>
        <v>3775.4</v>
      </c>
      <c r="F19" s="661">
        <f>SUM(F18)</f>
        <v>3775.4</v>
      </c>
    </row>
    <row r="20" spans="1:7" ht="23.25" thickTop="1"/>
    <row r="21" spans="1:7">
      <c r="A21" s="1104"/>
      <c r="B21" s="1104"/>
      <c r="C21" s="1104"/>
      <c r="D21" s="1104"/>
      <c r="E21" s="1104"/>
      <c r="F21" s="1104"/>
      <c r="G21" s="1104"/>
    </row>
    <row r="22" spans="1:7">
      <c r="A22" s="656">
        <v>3</v>
      </c>
      <c r="B22" s="656" t="s">
        <v>608</v>
      </c>
      <c r="F22" s="663">
        <f>'کاربرگ سود و زیان '!C22*0.1</f>
        <v>0</v>
      </c>
    </row>
    <row r="23" spans="1:7">
      <c r="B23" s="656" t="s">
        <v>642</v>
      </c>
      <c r="D23" s="663">
        <f>F22</f>
        <v>0</v>
      </c>
      <c r="F23" s="656">
        <f>D22</f>
        <v>0</v>
      </c>
    </row>
    <row r="24" spans="1:7" ht="23.25" thickBot="1">
      <c r="D24" s="661">
        <f>D23</f>
        <v>0</v>
      </c>
      <c r="F24" s="661">
        <f>F22</f>
        <v>0</v>
      </c>
    </row>
    <row r="25" spans="1:7" ht="23.25" thickTop="1">
      <c r="A25" s="1104"/>
      <c r="B25" s="1104"/>
      <c r="C25" s="1104"/>
      <c r="D25" s="1104"/>
      <c r="E25" s="1104"/>
      <c r="F25" s="1104"/>
      <c r="G25" s="1104"/>
    </row>
    <row r="26" spans="1:7">
      <c r="A26" s="660">
        <v>4</v>
      </c>
      <c r="B26" s="660" t="s">
        <v>825</v>
      </c>
      <c r="C26" s="660"/>
      <c r="D26" s="660"/>
      <c r="E26" s="716">
        <f>2085*0.9</f>
        <v>1876.5</v>
      </c>
      <c r="F26" s="716">
        <v>1877</v>
      </c>
    </row>
    <row r="27" spans="1:7">
      <c r="A27" s="660"/>
      <c r="B27" s="660" t="s">
        <v>646</v>
      </c>
      <c r="C27" s="660"/>
      <c r="D27" s="716">
        <f>E26</f>
        <v>1876.5</v>
      </c>
      <c r="E27" s="660"/>
      <c r="F27" s="660"/>
    </row>
    <row r="28" spans="1:7" ht="23.25" thickBot="1">
      <c r="A28" s="660"/>
      <c r="B28" s="660"/>
      <c r="C28" s="660"/>
      <c r="D28" s="717">
        <v>1877</v>
      </c>
      <c r="E28" s="660"/>
      <c r="F28" s="718">
        <v>1877</v>
      </c>
    </row>
    <row r="29" spans="1:7" ht="23.25" thickTop="1">
      <c r="D29" s="663"/>
    </row>
    <row r="30" spans="1:7">
      <c r="A30" s="1104" t="s">
        <v>730</v>
      </c>
      <c r="B30" s="1104"/>
      <c r="C30" s="1104"/>
      <c r="D30" s="1104"/>
      <c r="E30" s="1104"/>
      <c r="F30" s="1104"/>
      <c r="G30" s="1104"/>
    </row>
    <row r="31" spans="1:7" ht="24">
      <c r="A31" s="656">
        <v>5</v>
      </c>
      <c r="B31" s="656" t="s">
        <v>726</v>
      </c>
      <c r="D31" s="712">
        <f>2700-56</f>
        <v>2644</v>
      </c>
    </row>
    <row r="32" spans="1:7" ht="24">
      <c r="B32" s="656" t="s">
        <v>824</v>
      </c>
      <c r="D32" s="663"/>
      <c r="F32" s="712">
        <f>2700-56</f>
        <v>2644</v>
      </c>
    </row>
    <row r="33" spans="1:8" ht="23.25" thickBot="1">
      <c r="D33" s="661">
        <f>D31</f>
        <v>2644</v>
      </c>
      <c r="E33" s="661">
        <f t="shared" ref="E33" si="0">E31</f>
        <v>0</v>
      </c>
      <c r="F33" s="661">
        <f>F32</f>
        <v>2644</v>
      </c>
    </row>
    <row r="34" spans="1:8" ht="23.25" thickTop="1">
      <c r="D34" s="663"/>
    </row>
    <row r="35" spans="1:8">
      <c r="D35" s="663"/>
    </row>
    <row r="36" spans="1:8">
      <c r="A36" s="1104" t="s">
        <v>732</v>
      </c>
      <c r="B36" s="1104"/>
      <c r="C36" s="1104"/>
      <c r="D36" s="1104"/>
      <c r="E36" s="1104"/>
      <c r="F36" s="1104"/>
      <c r="G36" s="1104"/>
    </row>
    <row r="37" spans="1:8" ht="24">
      <c r="A37" s="656">
        <v>6</v>
      </c>
      <c r="B37" s="828" t="s">
        <v>726</v>
      </c>
      <c r="D37" s="713">
        <f>8773*0.28</f>
        <v>2456.44</v>
      </c>
    </row>
    <row r="38" spans="1:8" ht="24">
      <c r="B38" s="828" t="s">
        <v>731</v>
      </c>
      <c r="D38" s="663"/>
      <c r="F38" s="713">
        <f>8773*0.28</f>
        <v>2456.44</v>
      </c>
    </row>
    <row r="39" spans="1:8" ht="23.25" thickBot="1">
      <c r="D39" s="661">
        <f>D37</f>
        <v>2456.44</v>
      </c>
      <c r="E39" s="661">
        <f t="shared" ref="E39" si="1">E37</f>
        <v>0</v>
      </c>
      <c r="F39" s="661">
        <f>F38</f>
        <v>2456.44</v>
      </c>
    </row>
    <row r="40" spans="1:8" ht="23.25" thickTop="1">
      <c r="D40" s="663"/>
    </row>
    <row r="41" spans="1:8">
      <c r="D41" s="663"/>
    </row>
    <row r="42" spans="1:8">
      <c r="D42" s="663"/>
    </row>
    <row r="43" spans="1:8" ht="26.25">
      <c r="A43" s="656">
        <v>7</v>
      </c>
      <c r="B43" s="1106" t="s">
        <v>727</v>
      </c>
      <c r="C43" s="1106"/>
      <c r="D43" s="1106"/>
      <c r="E43" s="1106"/>
      <c r="F43" s="1106"/>
      <c r="G43" s="1106"/>
    </row>
    <row r="44" spans="1:8">
      <c r="B44" s="829" t="s">
        <v>725</v>
      </c>
      <c r="D44" s="656">
        <v>232</v>
      </c>
      <c r="H44" s="850">
        <f>F38-D44</f>
        <v>2224.44</v>
      </c>
    </row>
    <row r="45" spans="1:8">
      <c r="B45" s="829" t="s">
        <v>726</v>
      </c>
      <c r="D45" s="663"/>
      <c r="F45" s="656">
        <v>232</v>
      </c>
    </row>
    <row r="46" spans="1:8" ht="23.25" thickBot="1">
      <c r="B46" s="663"/>
      <c r="D46" s="661">
        <v>232</v>
      </c>
      <c r="F46" s="662">
        <v>232</v>
      </c>
    </row>
    <row r="47" spans="1:8" ht="23.25" thickTop="1">
      <c r="B47" s="663" t="s">
        <v>728</v>
      </c>
      <c r="D47" s="663"/>
    </row>
    <row r="48" spans="1:8">
      <c r="B48" s="663"/>
      <c r="D48" s="663"/>
    </row>
    <row r="49" spans="1:7">
      <c r="B49" s="1107" t="s">
        <v>774</v>
      </c>
      <c r="C49" s="1107"/>
      <c r="D49" s="1107"/>
      <c r="E49" s="1107"/>
      <c r="F49" s="1107"/>
    </row>
    <row r="50" spans="1:7">
      <c r="B50" s="663" t="s">
        <v>773</v>
      </c>
      <c r="D50" s="663">
        <v>2140</v>
      </c>
    </row>
    <row r="51" spans="1:7">
      <c r="B51" s="663" t="s">
        <v>343</v>
      </c>
      <c r="D51" s="663"/>
      <c r="F51" s="808">
        <v>2140</v>
      </c>
    </row>
    <row r="52" spans="1:7" ht="23.25" thickBot="1">
      <c r="B52" s="663"/>
      <c r="D52" s="661">
        <v>2140</v>
      </c>
      <c r="F52" s="662">
        <v>2140</v>
      </c>
    </row>
    <row r="53" spans="1:7" ht="23.25" thickTop="1">
      <c r="B53" s="663"/>
      <c r="D53" s="663"/>
    </row>
    <row r="54" spans="1:7">
      <c r="B54" s="663" t="s">
        <v>787</v>
      </c>
      <c r="D54" s="663">
        <v>1172</v>
      </c>
    </row>
    <row r="55" spans="1:7">
      <c r="B55" s="663" t="s">
        <v>789</v>
      </c>
      <c r="D55" s="663">
        <v>1062</v>
      </c>
    </row>
    <row r="56" spans="1:7">
      <c r="B56" s="663" t="s">
        <v>788</v>
      </c>
      <c r="D56" s="663"/>
      <c r="F56" s="808">
        <v>2234</v>
      </c>
    </row>
    <row r="57" spans="1:7" ht="23.25" thickBot="1">
      <c r="B57" s="663"/>
      <c r="D57" s="661">
        <v>2234</v>
      </c>
      <c r="F57" s="661">
        <v>2234</v>
      </c>
    </row>
    <row r="58" spans="1:7" ht="23.25" thickTop="1">
      <c r="B58" s="663"/>
      <c r="D58" s="663"/>
    </row>
    <row r="59" spans="1:7">
      <c r="B59" s="663"/>
      <c r="D59" s="663"/>
    </row>
    <row r="60" spans="1:7">
      <c r="B60" s="663"/>
      <c r="D60" s="663"/>
    </row>
    <row r="61" spans="1:7">
      <c r="F61" s="659"/>
    </row>
    <row r="63" spans="1:7">
      <c r="A63" s="1104" t="s">
        <v>780</v>
      </c>
      <c r="B63" s="1104"/>
      <c r="C63" s="1104"/>
      <c r="D63" s="1104"/>
      <c r="E63" s="1104"/>
      <c r="F63" s="1104"/>
      <c r="G63" s="1104"/>
    </row>
    <row r="64" spans="1:7">
      <c r="A64" s="657"/>
      <c r="B64" s="657" t="s">
        <v>427</v>
      </c>
      <c r="C64" s="657" t="s">
        <v>784</v>
      </c>
      <c r="D64" s="657" t="s">
        <v>785</v>
      </c>
      <c r="E64" s="657"/>
      <c r="F64" s="657" t="s">
        <v>786</v>
      </c>
      <c r="G64" s="657"/>
    </row>
    <row r="65" spans="1:8">
      <c r="B65" s="656" t="s">
        <v>781</v>
      </c>
      <c r="C65" s="656">
        <v>1000</v>
      </c>
      <c r="D65" s="656">
        <v>10</v>
      </c>
      <c r="F65" s="656">
        <f>C65*10%</f>
        <v>100</v>
      </c>
    </row>
    <row r="66" spans="1:8">
      <c r="B66" s="656" t="s">
        <v>782</v>
      </c>
      <c r="C66" s="656">
        <v>100</v>
      </c>
      <c r="D66" s="656">
        <v>10</v>
      </c>
      <c r="F66" s="656">
        <f t="shared" ref="F66:F67" si="2">C66*10%</f>
        <v>10</v>
      </c>
    </row>
    <row r="67" spans="1:8" ht="23.25" thickBot="1">
      <c r="B67" s="656" t="s">
        <v>783</v>
      </c>
      <c r="C67" s="656">
        <v>45228</v>
      </c>
      <c r="D67" s="656">
        <v>10</v>
      </c>
      <c r="F67" s="656">
        <f t="shared" si="2"/>
        <v>4522.8</v>
      </c>
    </row>
    <row r="68" spans="1:8">
      <c r="B68" s="656" t="s">
        <v>387</v>
      </c>
      <c r="C68" s="806">
        <f>SUM(C65:C67)</f>
        <v>46328</v>
      </c>
      <c r="D68" s="807"/>
      <c r="E68" s="807"/>
      <c r="F68" s="806">
        <f>SUM(F65:F67)</f>
        <v>4632.8</v>
      </c>
    </row>
    <row r="75" spans="1:8">
      <c r="A75" s="671" t="s">
        <v>708</v>
      </c>
      <c r="B75" s="1105" t="s">
        <v>709</v>
      </c>
      <c r="C75" s="1105"/>
      <c r="D75" s="1105"/>
      <c r="E75" s="1105"/>
      <c r="F75" s="1105"/>
      <c r="G75" s="1105"/>
      <c r="H75" s="1105"/>
    </row>
    <row r="76" spans="1:8">
      <c r="A76" s="671"/>
      <c r="B76" s="247"/>
      <c r="C76" s="247"/>
      <c r="D76" s="247"/>
      <c r="E76" s="247"/>
      <c r="F76" s="247"/>
      <c r="G76" s="247"/>
      <c r="H76" s="247"/>
    </row>
    <row r="77" spans="1:8" ht="23.25" thickBot="1">
      <c r="A77" s="671"/>
      <c r="B77" s="247"/>
      <c r="C77" s="247"/>
      <c r="D77" s="247" t="s">
        <v>554</v>
      </c>
      <c r="E77" s="247"/>
      <c r="F77" s="247" t="s">
        <v>722</v>
      </c>
      <c r="G77" s="247"/>
      <c r="H77" s="247"/>
    </row>
    <row r="78" spans="1:8">
      <c r="A78" s="50"/>
      <c r="B78" s="53" t="s">
        <v>711</v>
      </c>
      <c r="C78" s="53"/>
      <c r="D78" s="709" t="s">
        <v>284</v>
      </c>
      <c r="E78" s="53"/>
      <c r="F78" s="709" t="s">
        <v>284</v>
      </c>
      <c r="G78" s="250"/>
      <c r="H78" s="250"/>
    </row>
    <row r="79" spans="1:8">
      <c r="A79" s="50"/>
      <c r="B79" s="53" t="s">
        <v>710</v>
      </c>
      <c r="C79" s="53"/>
      <c r="D79" s="706">
        <v>2700</v>
      </c>
      <c r="E79" s="53"/>
      <c r="F79" s="274">
        <v>410</v>
      </c>
      <c r="G79" s="250"/>
      <c r="H79" s="250"/>
    </row>
    <row r="80" spans="1:8">
      <c r="A80" s="28"/>
      <c r="B80" s="17" t="s">
        <v>712</v>
      </c>
      <c r="C80" s="17"/>
      <c r="D80" s="706">
        <v>2594</v>
      </c>
      <c r="E80" s="247"/>
      <c r="F80" s="706">
        <v>2327</v>
      </c>
      <c r="G80" s="199"/>
      <c r="H80" s="199"/>
    </row>
    <row r="81" spans="1:8">
      <c r="A81" s="28"/>
      <c r="B81" s="247"/>
      <c r="C81" s="247"/>
      <c r="D81" s="707">
        <v>-233</v>
      </c>
      <c r="E81" s="247"/>
      <c r="F81" s="707">
        <v>-37</v>
      </c>
      <c r="G81" s="199"/>
      <c r="H81" s="199"/>
    </row>
    <row r="82" spans="1:8" ht="23.25" thickBot="1">
      <c r="D82" s="708">
        <f>D79+D80+D81</f>
        <v>5061</v>
      </c>
      <c r="F82" s="708">
        <f>SUM(F79:H81)</f>
        <v>2700</v>
      </c>
    </row>
    <row r="83" spans="1:8" ht="23.25" thickTop="1"/>
  </sheetData>
  <mergeCells count="10">
    <mergeCell ref="B2:G2"/>
    <mergeCell ref="B12:G12"/>
    <mergeCell ref="B75:H75"/>
    <mergeCell ref="A21:G21"/>
    <mergeCell ref="A25:G25"/>
    <mergeCell ref="B43:G43"/>
    <mergeCell ref="A30:G30"/>
    <mergeCell ref="A36:G36"/>
    <mergeCell ref="B49:F49"/>
    <mergeCell ref="A63:G63"/>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B050"/>
  </sheetPr>
  <dimension ref="A1:O64"/>
  <sheetViews>
    <sheetView rightToLeft="1" zoomScaleSheetLayoutView="89" workbookViewId="0">
      <selection activeCell="A38" sqref="A38:M38"/>
    </sheetView>
  </sheetViews>
  <sheetFormatPr defaultColWidth="9" defaultRowHeight="18"/>
  <cols>
    <col min="1" max="1" width="1.5" style="179" customWidth="1"/>
    <col min="2" max="7" width="9" style="179"/>
    <col min="8" max="8" width="1.125" style="179" customWidth="1"/>
    <col min="9" max="9" width="9" style="179"/>
    <col min="10" max="10" width="1.125" style="179" customWidth="1"/>
    <col min="11" max="11" width="13.625" style="179" bestFit="1" customWidth="1"/>
    <col min="12" max="16384" width="9" style="179"/>
  </cols>
  <sheetData>
    <row r="1" spans="1:15" ht="19.5">
      <c r="A1" s="1297" t="str">
        <f>'سر برگ صفحات'!A2</f>
        <v>صورتهای مالی تلفیق گروه و شرکت</v>
      </c>
      <c r="B1" s="1297"/>
      <c r="C1" s="1297"/>
      <c r="D1" s="1297"/>
      <c r="E1" s="1297"/>
      <c r="F1" s="1297"/>
      <c r="G1" s="1297"/>
      <c r="H1" s="1297"/>
      <c r="I1" s="1297"/>
      <c r="J1" s="1297"/>
      <c r="K1" s="1297"/>
      <c r="L1" s="1297"/>
      <c r="M1" s="189"/>
      <c r="N1" s="189"/>
      <c r="O1" s="189"/>
    </row>
    <row r="2" spans="1:15" ht="19.5">
      <c r="A2" s="630"/>
      <c r="B2" s="630"/>
      <c r="C2" s="630"/>
      <c r="D2" s="630"/>
      <c r="E2" s="630"/>
      <c r="F2" s="630"/>
      <c r="G2" s="630"/>
      <c r="H2" s="630"/>
      <c r="I2" s="630"/>
      <c r="J2" s="630"/>
      <c r="K2" s="630"/>
      <c r="L2" s="630"/>
      <c r="M2" s="189"/>
      <c r="N2" s="189"/>
      <c r="O2" s="189"/>
    </row>
    <row r="3" spans="1:15" ht="19.5">
      <c r="A3" s="1297" t="str">
        <f>'سر برگ صفحات'!A15</f>
        <v>يادداشتهاي توضيحي صورت هاي مالي</v>
      </c>
      <c r="B3" s="1297"/>
      <c r="C3" s="1297"/>
      <c r="D3" s="1297"/>
      <c r="E3" s="1297"/>
      <c r="F3" s="1297"/>
      <c r="G3" s="1297"/>
      <c r="H3" s="1297"/>
      <c r="I3" s="1297"/>
      <c r="J3" s="1297"/>
      <c r="K3" s="1297"/>
      <c r="L3" s="1297"/>
      <c r="M3" s="189"/>
      <c r="N3" s="189"/>
      <c r="O3" s="189"/>
    </row>
    <row r="4" spans="1:15" ht="19.5">
      <c r="A4" s="1298" t="s">
        <v>127</v>
      </c>
      <c r="B4" s="1298"/>
      <c r="C4" s="1298"/>
      <c r="D4" s="1298"/>
      <c r="E4" s="1298"/>
      <c r="F4" s="1298"/>
      <c r="G4" s="1298"/>
      <c r="H4" s="1298"/>
      <c r="I4" s="1298"/>
      <c r="J4" s="1298"/>
      <c r="K4" s="1298"/>
      <c r="L4" s="1298"/>
      <c r="M4" s="190"/>
      <c r="N4" s="190"/>
      <c r="O4" s="190"/>
    </row>
    <row r="8" spans="1:15">
      <c r="A8" s="1296" t="s">
        <v>128</v>
      </c>
      <c r="B8" s="1296"/>
      <c r="C8" s="1296"/>
      <c r="D8" s="1296"/>
      <c r="E8" s="1296"/>
      <c r="F8" s="1296"/>
      <c r="G8" s="1296"/>
      <c r="H8" s="1296"/>
      <c r="I8" s="1296"/>
      <c r="J8" s="1296"/>
      <c r="K8" s="1296"/>
    </row>
    <row r="9" spans="1:15">
      <c r="A9" s="1296"/>
      <c r="B9" s="1296"/>
      <c r="C9" s="1296"/>
      <c r="D9" s="1296"/>
      <c r="E9" s="1296"/>
      <c r="F9" s="1296"/>
      <c r="G9" s="1296"/>
      <c r="H9" s="1296"/>
      <c r="I9" s="1296"/>
      <c r="J9" s="1296"/>
      <c r="K9" s="1296"/>
    </row>
    <row r="10" spans="1:15">
      <c r="A10" s="1296"/>
      <c r="B10" s="1296"/>
      <c r="C10" s="1296"/>
      <c r="D10" s="1296"/>
      <c r="E10" s="1296"/>
      <c r="F10" s="1296"/>
      <c r="G10" s="1296"/>
      <c r="H10" s="1296"/>
      <c r="I10" s="1296"/>
      <c r="J10" s="1296"/>
      <c r="K10" s="1296"/>
    </row>
    <row r="11" spans="1:15">
      <c r="A11" s="1296"/>
      <c r="B11" s="1296"/>
      <c r="C11" s="1296"/>
      <c r="D11" s="1296"/>
      <c r="E11" s="1296"/>
      <c r="F11" s="1296"/>
      <c r="G11" s="1296"/>
      <c r="H11" s="1296"/>
      <c r="I11" s="1296"/>
      <c r="J11" s="1296"/>
      <c r="K11" s="1296"/>
    </row>
    <row r="13" spans="1:15" ht="19.5">
      <c r="K13" s="180" t="s">
        <v>129</v>
      </c>
    </row>
    <row r="14" spans="1:15" ht="20.25" thickBot="1">
      <c r="G14" s="181" t="s">
        <v>11</v>
      </c>
      <c r="I14" s="181" t="s">
        <v>27</v>
      </c>
      <c r="K14" s="181" t="s">
        <v>10</v>
      </c>
    </row>
    <row r="15" spans="1:15">
      <c r="I15" s="182" t="s">
        <v>12</v>
      </c>
      <c r="K15" s="182" t="s">
        <v>12</v>
      </c>
    </row>
    <row r="16" spans="1:15">
      <c r="B16" s="188" t="s">
        <v>130</v>
      </c>
    </row>
    <row r="17" spans="2:11">
      <c r="B17" s="185" t="s">
        <v>131</v>
      </c>
    </row>
    <row r="18" spans="2:11">
      <c r="B18" s="185" t="s">
        <v>132</v>
      </c>
      <c r="G18" s="183"/>
      <c r="I18" s="183"/>
      <c r="K18" s="183"/>
    </row>
    <row r="19" spans="2:11">
      <c r="B19" s="185" t="s">
        <v>133</v>
      </c>
    </row>
    <row r="20" spans="2:11">
      <c r="B20" s="185" t="s">
        <v>134</v>
      </c>
    </row>
    <row r="21" spans="2:11">
      <c r="B21" s="185" t="s">
        <v>135</v>
      </c>
      <c r="G21" s="184"/>
      <c r="I21" s="184"/>
      <c r="K21" s="184"/>
    </row>
    <row r="22" spans="2:11">
      <c r="B22" s="188" t="s">
        <v>136</v>
      </c>
    </row>
    <row r="23" spans="2:11">
      <c r="B23" s="185" t="s">
        <v>137</v>
      </c>
    </row>
    <row r="24" spans="2:11">
      <c r="B24" s="185" t="s">
        <v>138</v>
      </c>
    </row>
    <row r="25" spans="2:11">
      <c r="B25" s="185" t="s">
        <v>139</v>
      </c>
    </row>
    <row r="26" spans="2:11">
      <c r="B26" s="185" t="s">
        <v>140</v>
      </c>
    </row>
    <row r="27" spans="2:11">
      <c r="B27" s="185" t="s">
        <v>141</v>
      </c>
    </row>
    <row r="28" spans="2:11">
      <c r="B28" s="185" t="s">
        <v>142</v>
      </c>
    </row>
    <row r="29" spans="2:11">
      <c r="B29" s="185" t="s">
        <v>143</v>
      </c>
    </row>
    <row r="30" spans="2:11">
      <c r="B30" s="185" t="s">
        <v>144</v>
      </c>
    </row>
    <row r="31" spans="2:11">
      <c r="B31" s="185" t="s">
        <v>145</v>
      </c>
    </row>
    <row r="32" spans="2:11">
      <c r="B32" s="185" t="s">
        <v>146</v>
      </c>
    </row>
    <row r="33" spans="2:11">
      <c r="B33" s="185" t="s">
        <v>147</v>
      </c>
    </row>
    <row r="34" spans="2:11">
      <c r="B34" s="185" t="s">
        <v>148</v>
      </c>
    </row>
    <row r="35" spans="2:11">
      <c r="B35" s="185" t="s">
        <v>149</v>
      </c>
    </row>
    <row r="36" spans="2:11">
      <c r="B36" s="185" t="s">
        <v>150</v>
      </c>
    </row>
    <row r="37" spans="2:11">
      <c r="B37" s="185" t="s">
        <v>151</v>
      </c>
    </row>
    <row r="38" spans="2:11">
      <c r="B38" s="185" t="s">
        <v>152</v>
      </c>
    </row>
    <row r="39" spans="2:11">
      <c r="B39" s="185" t="s">
        <v>153</v>
      </c>
      <c r="G39" s="184"/>
      <c r="I39" s="184"/>
      <c r="K39" s="184"/>
    </row>
    <row r="40" spans="2:11">
      <c r="B40" s="185" t="s">
        <v>154</v>
      </c>
    </row>
    <row r="41" spans="2:11">
      <c r="B41" s="188" t="s">
        <v>155</v>
      </c>
    </row>
    <row r="42" spans="2:11">
      <c r="B42" s="185" t="s">
        <v>156</v>
      </c>
    </row>
    <row r="43" spans="2:11">
      <c r="B43" s="185" t="s">
        <v>157</v>
      </c>
    </row>
    <row r="44" spans="2:11">
      <c r="B44" s="185" t="s">
        <v>158</v>
      </c>
    </row>
    <row r="45" spans="2:11">
      <c r="B45" s="185" t="s">
        <v>159</v>
      </c>
    </row>
    <row r="46" spans="2:11">
      <c r="B46" s="185" t="s">
        <v>160</v>
      </c>
    </row>
    <row r="47" spans="2:11">
      <c r="B47" s="185" t="s">
        <v>161</v>
      </c>
    </row>
    <row r="48" spans="2:11">
      <c r="B48" s="185" t="s">
        <v>162</v>
      </c>
    </row>
    <row r="49" spans="2:11">
      <c r="B49" s="185" t="s">
        <v>163</v>
      </c>
    </row>
    <row r="50" spans="2:11">
      <c r="B50" s="185" t="s">
        <v>164</v>
      </c>
    </row>
    <row r="51" spans="2:11">
      <c r="B51" s="185" t="s">
        <v>165</v>
      </c>
    </row>
    <row r="52" spans="2:11">
      <c r="B52" s="185" t="s">
        <v>166</v>
      </c>
    </row>
    <row r="53" spans="2:11">
      <c r="B53" s="185" t="s">
        <v>167</v>
      </c>
    </row>
    <row r="54" spans="2:11">
      <c r="B54" s="185" t="s">
        <v>168</v>
      </c>
    </row>
    <row r="55" spans="2:11">
      <c r="B55" s="185" t="s">
        <v>169</v>
      </c>
    </row>
    <row r="56" spans="2:11">
      <c r="B56" s="185" t="s">
        <v>170</v>
      </c>
    </row>
    <row r="57" spans="2:11">
      <c r="B57" s="185" t="s">
        <v>171</v>
      </c>
    </row>
    <row r="58" spans="2:11">
      <c r="B58" s="185" t="s">
        <v>172</v>
      </c>
      <c r="G58" s="184"/>
      <c r="I58" s="184"/>
      <c r="K58" s="184"/>
    </row>
    <row r="59" spans="2:11">
      <c r="B59" s="185" t="s">
        <v>173</v>
      </c>
    </row>
    <row r="60" spans="2:11">
      <c r="B60" s="185" t="s">
        <v>174</v>
      </c>
    </row>
    <row r="61" spans="2:11">
      <c r="B61" s="185" t="s">
        <v>175</v>
      </c>
    </row>
    <row r="62" spans="2:11" ht="18.75" thickBot="1">
      <c r="B62" s="185" t="s">
        <v>176</v>
      </c>
      <c r="G62" s="186"/>
      <c r="I62" s="186"/>
      <c r="K62" s="186"/>
    </row>
    <row r="63" spans="2:11" ht="19.5" thickTop="1" thickBot="1">
      <c r="B63" s="185" t="s">
        <v>177</v>
      </c>
      <c r="G63" s="187"/>
      <c r="I63" s="187"/>
      <c r="K63" s="187"/>
    </row>
    <row r="64" spans="2:11" ht="18.75" thickTop="1"/>
  </sheetData>
  <mergeCells count="4">
    <mergeCell ref="A8:K11"/>
    <mergeCell ref="A1:L1"/>
    <mergeCell ref="A3:L3"/>
    <mergeCell ref="A4:L4"/>
  </mergeCell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61"/>
  <sheetViews>
    <sheetView rightToLeft="1" topLeftCell="A64" workbookViewId="0">
      <selection activeCell="A3" sqref="A3:L3"/>
    </sheetView>
  </sheetViews>
  <sheetFormatPr defaultColWidth="22.5" defaultRowHeight="48"/>
  <cols>
    <col min="1" max="16384" width="22.5" style="600"/>
  </cols>
  <sheetData>
    <row r="1" spans="2:6">
      <c r="B1" s="1108" t="s">
        <v>648</v>
      </c>
      <c r="C1" s="1108"/>
      <c r="D1" s="599"/>
      <c r="E1" s="1108" t="s">
        <v>20</v>
      </c>
      <c r="F1" s="1108"/>
    </row>
    <row r="2" spans="2:6">
      <c r="B2" s="601"/>
      <c r="C2" s="599">
        <f>'[2]ثبت حذفی'!F13</f>
        <v>97500</v>
      </c>
      <c r="D2" s="599"/>
      <c r="E2" s="601">
        <f>'[2]ثبت حذفی'!D9</f>
        <v>6750</v>
      </c>
      <c r="F2" s="599"/>
    </row>
    <row r="3" spans="2:6">
      <c r="B3" s="602"/>
      <c r="C3" s="599"/>
      <c r="D3" s="599"/>
      <c r="E3" s="602">
        <f>'[2]ثبت حذفی'!D22</f>
        <v>2250</v>
      </c>
      <c r="F3" s="599"/>
    </row>
    <row r="4" spans="2:6" ht="48.75" thickBot="1">
      <c r="B4" s="603"/>
      <c r="C4" s="604">
        <f>SUM(C2:C3)</f>
        <v>97500</v>
      </c>
      <c r="D4" s="599"/>
      <c r="E4" s="603">
        <f>SUM(E2:E3)</f>
        <v>9000</v>
      </c>
      <c r="F4" s="604"/>
    </row>
    <row r="5" spans="2:6" ht="48.75" thickTop="1">
      <c r="B5" s="602"/>
      <c r="C5" s="599"/>
      <c r="D5" s="599"/>
      <c r="E5" s="602"/>
      <c r="F5" s="599"/>
    </row>
    <row r="6" spans="2:6">
      <c r="B6" s="602"/>
      <c r="C6" s="599"/>
      <c r="D6" s="599"/>
      <c r="E6" s="602"/>
      <c r="F6" s="599"/>
    </row>
    <row r="7" spans="2:6">
      <c r="B7" s="602"/>
      <c r="C7" s="599"/>
      <c r="D7" s="599"/>
      <c r="E7" s="599"/>
      <c r="F7" s="599"/>
    </row>
    <row r="8" spans="2:6">
      <c r="B8" s="599"/>
      <c r="C8" s="599"/>
      <c r="D8" s="599"/>
      <c r="E8" s="599"/>
      <c r="F8" s="599"/>
    </row>
    <row r="9" spans="2:6">
      <c r="B9" s="599"/>
      <c r="C9" s="599"/>
      <c r="D9" s="599"/>
      <c r="E9" s="599"/>
      <c r="F9" s="599"/>
    </row>
    <row r="10" spans="2:6">
      <c r="B10" s="1108" t="s">
        <v>186</v>
      </c>
      <c r="C10" s="1108"/>
      <c r="D10" s="599"/>
      <c r="E10" s="1108" t="s">
        <v>649</v>
      </c>
      <c r="F10" s="1108"/>
    </row>
    <row r="11" spans="2:6">
      <c r="B11" s="601">
        <v>81019</v>
      </c>
      <c r="C11" s="599">
        <v>6076</v>
      </c>
      <c r="D11" s="599"/>
      <c r="E11" s="601">
        <v>9067</v>
      </c>
      <c r="F11" s="599">
        <v>1300</v>
      </c>
    </row>
    <row r="12" spans="2:6" ht="48.75" thickBot="1">
      <c r="B12" s="603">
        <f>B11-C11</f>
        <v>74943</v>
      </c>
      <c r="C12" s="604"/>
      <c r="D12" s="599"/>
      <c r="E12" s="602">
        <v>2729</v>
      </c>
      <c r="F12" s="599"/>
    </row>
    <row r="13" spans="2:6" ht="48.75" thickTop="1">
      <c r="B13" s="602"/>
      <c r="C13" s="599"/>
      <c r="D13" s="599"/>
      <c r="E13" s="605">
        <v>2025</v>
      </c>
      <c r="F13" s="606"/>
    </row>
    <row r="14" spans="2:6" ht="48.75" thickBot="1">
      <c r="B14" s="602"/>
      <c r="C14" s="599"/>
      <c r="D14" s="599"/>
      <c r="E14" s="603">
        <f>SUM(E11:E13)</f>
        <v>13821</v>
      </c>
      <c r="F14" s="607">
        <f>SUM(F11:F13)</f>
        <v>1300</v>
      </c>
    </row>
    <row r="15" spans="2:6" ht="48.75" thickTop="1">
      <c r="B15" s="602"/>
      <c r="C15" s="599"/>
      <c r="D15" s="599"/>
      <c r="E15" s="602">
        <f>E14-F14</f>
        <v>12521</v>
      </c>
      <c r="F15" s="599"/>
    </row>
    <row r="16" spans="2:6">
      <c r="B16" s="602"/>
      <c r="C16" s="599"/>
      <c r="D16" s="599"/>
      <c r="E16" s="602"/>
      <c r="F16" s="599"/>
    </row>
    <row r="17" spans="2:6">
      <c r="B17" s="602"/>
      <c r="C17" s="599"/>
      <c r="D17" s="599"/>
      <c r="E17" s="602"/>
      <c r="F17" s="599"/>
    </row>
    <row r="18" spans="2:6">
      <c r="B18" s="599"/>
      <c r="C18" s="599"/>
      <c r="D18" s="599"/>
      <c r="E18" s="602"/>
      <c r="F18" s="599"/>
    </row>
    <row r="19" spans="2:6">
      <c r="B19" s="599"/>
      <c r="C19" s="599"/>
      <c r="D19" s="599"/>
      <c r="E19" s="599"/>
      <c r="F19" s="599"/>
    </row>
    <row r="20" spans="2:6">
      <c r="B20" s="599"/>
      <c r="C20" s="599"/>
      <c r="D20" s="599"/>
      <c r="E20" s="599"/>
      <c r="F20" s="599"/>
    </row>
    <row r="21" spans="2:6">
      <c r="B21" s="1108" t="s">
        <v>21</v>
      </c>
      <c r="C21" s="1108"/>
      <c r="D21" s="599"/>
      <c r="E21" s="1108" t="s">
        <v>482</v>
      </c>
      <c r="F21" s="1108"/>
    </row>
    <row r="22" spans="2:6">
      <c r="B22" s="601">
        <v>665</v>
      </c>
      <c r="C22" s="599"/>
      <c r="D22" s="599"/>
      <c r="E22" s="601"/>
      <c r="F22" s="599">
        <v>5201</v>
      </c>
    </row>
    <row r="23" spans="2:6">
      <c r="B23" s="602">
        <v>222</v>
      </c>
      <c r="C23" s="599"/>
      <c r="D23" s="599"/>
      <c r="E23" s="602"/>
      <c r="F23" s="599">
        <v>1975</v>
      </c>
    </row>
    <row r="24" spans="2:6">
      <c r="B24" s="602">
        <v>3</v>
      </c>
      <c r="C24" s="599"/>
      <c r="D24" s="599"/>
      <c r="E24" s="605">
        <v>1300</v>
      </c>
      <c r="F24" s="608">
        <v>1300</v>
      </c>
    </row>
    <row r="25" spans="2:6" ht="48.75" thickBot="1">
      <c r="B25" s="603">
        <f>SUM(B22:B24)</f>
        <v>890</v>
      </c>
      <c r="C25" s="604"/>
      <c r="D25" s="599"/>
      <c r="E25" s="605">
        <f>SUM(E23:E24)</f>
        <v>1300</v>
      </c>
      <c r="F25" s="609">
        <f>SUM(F22:F24)</f>
        <v>8476</v>
      </c>
    </row>
    <row r="26" spans="2:6" ht="48.75" thickTop="1">
      <c r="B26" s="602"/>
      <c r="C26" s="599"/>
      <c r="D26" s="599"/>
      <c r="E26" s="602"/>
      <c r="F26" s="606">
        <f>F25-E25</f>
        <v>7176</v>
      </c>
    </row>
    <row r="27" spans="2:6">
      <c r="B27" s="602"/>
      <c r="C27" s="599"/>
      <c r="D27" s="599"/>
      <c r="E27" s="602"/>
      <c r="F27" s="599"/>
    </row>
    <row r="28" spans="2:6">
      <c r="B28" s="599"/>
      <c r="C28" s="599"/>
      <c r="D28" s="599"/>
      <c r="E28" s="602"/>
      <c r="F28" s="599"/>
    </row>
    <row r="29" spans="2:6">
      <c r="B29" s="599"/>
      <c r="C29" s="599"/>
      <c r="D29" s="599"/>
      <c r="E29" s="602"/>
      <c r="F29" s="599"/>
    </row>
    <row r="30" spans="2:6">
      <c r="B30" s="1108" t="s">
        <v>643</v>
      </c>
      <c r="C30" s="1108"/>
      <c r="D30" s="599"/>
      <c r="E30" s="599"/>
      <c r="F30" s="599"/>
    </row>
    <row r="31" spans="2:6">
      <c r="B31" s="601">
        <v>4051</v>
      </c>
      <c r="C31" s="599"/>
      <c r="D31" s="599"/>
      <c r="E31" s="1108" t="s">
        <v>644</v>
      </c>
      <c r="F31" s="1108"/>
    </row>
    <row r="32" spans="2:6">
      <c r="B32" s="602"/>
      <c r="C32" s="599"/>
      <c r="D32" s="599"/>
      <c r="E32" s="601">
        <v>13266</v>
      </c>
      <c r="F32" s="599"/>
    </row>
    <row r="33" spans="2:6">
      <c r="B33" s="602"/>
      <c r="C33" s="599"/>
      <c r="D33" s="599"/>
      <c r="E33" s="602">
        <f>'[2]ثبت حذفی'!D66</f>
        <v>13</v>
      </c>
      <c r="F33" s="599"/>
    </row>
    <row r="34" spans="2:6" ht="48.75" thickBot="1">
      <c r="B34" s="603">
        <f>SUM(B31:B33)</f>
        <v>4051</v>
      </c>
      <c r="C34" s="604"/>
      <c r="D34" s="599"/>
      <c r="E34" s="602"/>
      <c r="F34" s="599"/>
    </row>
    <row r="35" spans="2:6" ht="49.5" thickTop="1" thickBot="1">
      <c r="B35" s="602"/>
      <c r="C35" s="599"/>
      <c r="D35" s="599"/>
      <c r="E35" s="603">
        <f>SUM(E32:E34)</f>
        <v>13279</v>
      </c>
      <c r="F35" s="604"/>
    </row>
    <row r="36" spans="2:6" ht="48.75" thickTop="1">
      <c r="B36" s="599"/>
      <c r="C36" s="599"/>
      <c r="D36" s="599"/>
      <c r="E36" s="602"/>
      <c r="F36" s="599"/>
    </row>
    <row r="37" spans="2:6">
      <c r="B37" s="599"/>
      <c r="C37" s="599"/>
      <c r="D37" s="599"/>
      <c r="E37" s="599"/>
      <c r="F37" s="599"/>
    </row>
    <row r="38" spans="2:6">
      <c r="B38" s="599"/>
      <c r="C38" s="599"/>
      <c r="D38" s="599"/>
      <c r="E38" s="599"/>
      <c r="F38" s="599"/>
    </row>
    <row r="39" spans="2:6">
      <c r="B39" s="599"/>
      <c r="C39" s="599"/>
      <c r="D39" s="599"/>
      <c r="E39" s="599"/>
      <c r="F39" s="599"/>
    </row>
    <row r="40" spans="2:6">
      <c r="B40" s="1108" t="s">
        <v>650</v>
      </c>
      <c r="C40" s="1108"/>
      <c r="D40" s="599"/>
      <c r="E40" s="599"/>
      <c r="F40" s="599"/>
    </row>
    <row r="41" spans="2:6">
      <c r="B41" s="601"/>
      <c r="C41" s="599">
        <v>13266</v>
      </c>
      <c r="D41" s="599"/>
      <c r="E41" s="1108" t="s">
        <v>645</v>
      </c>
      <c r="F41" s="1108"/>
    </row>
    <row r="42" spans="2:6">
      <c r="B42" s="602"/>
      <c r="C42" s="599"/>
      <c r="D42" s="599"/>
      <c r="E42" s="601">
        <f>'[2]ثبت حذفی'!D64</f>
        <v>30579</v>
      </c>
      <c r="F42" s="599"/>
    </row>
    <row r="43" spans="2:6">
      <c r="B43" s="602"/>
      <c r="C43" s="599"/>
      <c r="D43" s="599"/>
      <c r="E43" s="602"/>
      <c r="F43" s="599"/>
    </row>
    <row r="44" spans="2:6" ht="48.75" thickBot="1">
      <c r="B44" s="603">
        <f>SUM(B41:B43)</f>
        <v>0</v>
      </c>
      <c r="C44" s="604">
        <f>SUM(C41:C43)</f>
        <v>13266</v>
      </c>
      <c r="D44" s="599"/>
      <c r="E44" s="602"/>
      <c r="F44" s="599"/>
    </row>
    <row r="45" spans="2:6" ht="49.5" thickTop="1" thickBot="1">
      <c r="B45" s="602"/>
      <c r="C45" s="599">
        <f>C44-B44</f>
        <v>13266</v>
      </c>
      <c r="D45" s="599"/>
      <c r="E45" s="603">
        <f>SUM(E42:E44)</f>
        <v>30579</v>
      </c>
      <c r="F45" s="604"/>
    </row>
    <row r="46" spans="2:6" ht="48.75" thickTop="1">
      <c r="B46" s="599"/>
      <c r="C46" s="599"/>
      <c r="D46" s="599"/>
      <c r="E46" s="602">
        <f>E45-F45</f>
        <v>30579</v>
      </c>
      <c r="F46" s="599"/>
    </row>
    <row r="47" spans="2:6">
      <c r="B47" s="599"/>
      <c r="C47" s="599"/>
      <c r="D47" s="599"/>
      <c r="E47" s="599"/>
      <c r="F47" s="599"/>
    </row>
    <row r="48" spans="2:6">
      <c r="B48" s="599"/>
      <c r="C48" s="599"/>
      <c r="D48" s="599"/>
      <c r="E48" s="599"/>
      <c r="F48" s="599"/>
    </row>
    <row r="49" spans="2:6">
      <c r="B49" s="1108" t="s">
        <v>646</v>
      </c>
      <c r="C49" s="1108"/>
      <c r="D49" s="599"/>
      <c r="E49" s="1108" t="s">
        <v>651</v>
      </c>
      <c r="F49" s="1108"/>
    </row>
    <row r="50" spans="2:6">
      <c r="B50" s="601">
        <f>'[2]ثبت حذفی'!A73</f>
        <v>0</v>
      </c>
      <c r="C50" s="599">
        <f>'[2]ثبت حذفی'!F65</f>
        <v>30579</v>
      </c>
      <c r="D50" s="599"/>
      <c r="E50" s="601">
        <f>'[2]ثبت حذفی'!D73</f>
        <v>0</v>
      </c>
      <c r="F50" s="599">
        <f>'[2]ثبت حذفی'!F67</f>
        <v>13</v>
      </c>
    </row>
    <row r="51" spans="2:6">
      <c r="B51" s="602"/>
      <c r="C51" s="599"/>
      <c r="D51" s="599"/>
      <c r="E51" s="602"/>
      <c r="F51" s="599"/>
    </row>
    <row r="52" spans="2:6">
      <c r="B52" s="602"/>
      <c r="C52" s="599"/>
      <c r="D52" s="599"/>
      <c r="E52" s="602"/>
      <c r="F52" s="599"/>
    </row>
    <row r="53" spans="2:6" ht="48.75" thickBot="1">
      <c r="B53" s="603">
        <f>SUM(B50:B52)</f>
        <v>0</v>
      </c>
      <c r="C53" s="604">
        <f>SUM(C50:C52)</f>
        <v>30579</v>
      </c>
      <c r="D53" s="599"/>
      <c r="E53" s="603">
        <f>SUM(E50:E52)</f>
        <v>0</v>
      </c>
      <c r="F53" s="604">
        <f>SUM(F50:F52)</f>
        <v>13</v>
      </c>
    </row>
    <row r="54" spans="2:6" ht="48.75" thickTop="1">
      <c r="B54" s="602"/>
      <c r="C54" s="599">
        <f>C53-B53</f>
        <v>30579</v>
      </c>
      <c r="D54" s="599"/>
      <c r="E54" s="599"/>
      <c r="F54" s="610">
        <f>F53-E53</f>
        <v>13</v>
      </c>
    </row>
    <row r="55" spans="2:6">
      <c r="B55" s="599"/>
      <c r="C55" s="599"/>
      <c r="D55" s="599"/>
      <c r="E55" s="599"/>
      <c r="F55" s="599"/>
    </row>
    <row r="56" spans="2:6">
      <c r="B56" s="1108" t="s">
        <v>647</v>
      </c>
      <c r="C56" s="1108"/>
      <c r="E56" s="1108" t="s">
        <v>627</v>
      </c>
      <c r="F56" s="1108"/>
    </row>
    <row r="57" spans="2:6">
      <c r="B57" s="601">
        <f>'[2]ثبت حذفی'!A80</f>
        <v>0</v>
      </c>
      <c r="C57" s="599">
        <f>'[2]ثبت حذفی'!F68</f>
        <v>1765</v>
      </c>
      <c r="E57" s="601">
        <f>C57</f>
        <v>1765</v>
      </c>
      <c r="F57" s="599">
        <f>'[2]ثبت حذفی'!I73</f>
        <v>0</v>
      </c>
    </row>
    <row r="58" spans="2:6">
      <c r="B58" s="602"/>
      <c r="C58" s="599"/>
      <c r="E58" s="602"/>
      <c r="F58" s="599"/>
    </row>
    <row r="59" spans="2:6">
      <c r="B59" s="602"/>
      <c r="C59" s="599"/>
      <c r="E59" s="602"/>
      <c r="F59" s="599"/>
    </row>
    <row r="60" spans="2:6" ht="48.75" thickBot="1">
      <c r="B60" s="603">
        <f>SUM(B57:B59)</f>
        <v>0</v>
      </c>
      <c r="C60" s="604">
        <f>SUM(C57:C59)</f>
        <v>1765</v>
      </c>
      <c r="E60" s="603">
        <f>SUM(E57:E59)</f>
        <v>1765</v>
      </c>
      <c r="F60" s="604">
        <f>SUM(F57:F59)</f>
        <v>0</v>
      </c>
    </row>
    <row r="61" spans="2:6" ht="48.75" thickTop="1">
      <c r="B61" s="602"/>
      <c r="C61" s="599">
        <f>C60-B60</f>
        <v>1765</v>
      </c>
      <c r="E61" s="602">
        <f>E60</f>
        <v>1765</v>
      </c>
      <c r="F61" s="599"/>
    </row>
  </sheetData>
  <mergeCells count="14">
    <mergeCell ref="B1:C1"/>
    <mergeCell ref="E1:F1"/>
    <mergeCell ref="B10:C10"/>
    <mergeCell ref="E10:F10"/>
    <mergeCell ref="B21:C21"/>
    <mergeCell ref="E21:F21"/>
    <mergeCell ref="B56:C56"/>
    <mergeCell ref="E56:F56"/>
    <mergeCell ref="B30:C30"/>
    <mergeCell ref="E31:F31"/>
    <mergeCell ref="B40:C40"/>
    <mergeCell ref="E41:F41"/>
    <mergeCell ref="B49:C49"/>
    <mergeCell ref="E49:F4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2DE1A-7015-4DF2-9782-45D9A79D34BD}">
  <sheetPr>
    <tabColor theme="9" tint="0.39997558519241921"/>
  </sheetPr>
  <dimension ref="A1:J23"/>
  <sheetViews>
    <sheetView rightToLeft="1" tabSelected="1" workbookViewId="0">
      <selection activeCell="I33" sqref="I33"/>
    </sheetView>
  </sheetViews>
  <sheetFormatPr defaultRowHeight="15"/>
  <cols>
    <col min="9" max="9" width="32.25" customWidth="1"/>
  </cols>
  <sheetData>
    <row r="1" spans="1:10">
      <c r="A1" s="1299"/>
      <c r="B1" s="1299"/>
      <c r="C1" s="1299"/>
      <c r="D1" s="1299"/>
      <c r="E1" s="1299"/>
      <c r="F1" s="1299"/>
      <c r="G1" s="1299"/>
      <c r="H1" s="1299"/>
      <c r="I1" s="1299"/>
    </row>
    <row r="2" spans="1:10">
      <c r="A2" s="1299"/>
      <c r="B2" s="1299"/>
      <c r="C2" s="1299"/>
      <c r="D2" s="1299"/>
      <c r="E2" s="1299"/>
      <c r="F2" s="1299"/>
      <c r="G2" s="1299"/>
      <c r="H2" s="1299"/>
      <c r="I2" s="1299"/>
    </row>
    <row r="3" spans="1:10">
      <c r="A3" s="1299"/>
      <c r="B3" s="1299"/>
      <c r="C3" s="1299"/>
      <c r="D3" s="1299"/>
      <c r="E3" s="1299"/>
      <c r="F3" s="1299"/>
      <c r="G3" s="1299"/>
      <c r="H3" s="1299"/>
      <c r="I3" s="1299"/>
    </row>
    <row r="4" spans="1:10">
      <c r="A4" s="1299"/>
      <c r="B4" s="1299"/>
      <c r="C4" s="1299"/>
      <c r="D4" s="1299"/>
      <c r="E4" s="1299"/>
      <c r="F4" s="1299"/>
      <c r="G4" s="1299"/>
      <c r="H4" s="1299"/>
      <c r="I4" s="1299"/>
    </row>
    <row r="5" spans="1:10">
      <c r="A5" s="1299"/>
      <c r="B5" s="1299"/>
      <c r="C5" s="1299"/>
      <c r="D5" s="1299"/>
      <c r="E5" s="1299"/>
      <c r="F5" s="1299"/>
      <c r="G5" s="1299"/>
      <c r="H5" s="1299"/>
      <c r="I5" s="1299"/>
    </row>
    <row r="6" spans="1:10">
      <c r="A6" s="1299"/>
      <c r="B6" s="1299"/>
      <c r="C6" s="1299"/>
      <c r="D6" s="1299"/>
      <c r="E6" s="1299"/>
      <c r="F6" s="1299"/>
      <c r="G6" s="1299"/>
      <c r="H6" s="1299"/>
      <c r="I6" s="1299"/>
    </row>
    <row r="7" spans="1:10">
      <c r="A7" s="1299"/>
      <c r="B7" s="1299"/>
      <c r="C7" s="1299"/>
      <c r="D7" s="1299"/>
      <c r="E7" s="1299"/>
      <c r="F7" s="1299"/>
      <c r="G7" s="1299"/>
      <c r="H7" s="1299"/>
      <c r="I7" s="1299"/>
    </row>
    <row r="8" spans="1:10">
      <c r="A8" s="1299"/>
      <c r="B8" s="1299"/>
      <c r="C8" s="1299"/>
      <c r="D8" s="1299"/>
      <c r="E8" s="1299"/>
      <c r="F8" s="1299"/>
      <c r="G8" s="1299"/>
      <c r="H8" s="1299"/>
      <c r="I8" s="1299"/>
    </row>
    <row r="9" spans="1:10">
      <c r="A9" s="1299"/>
      <c r="B9" s="1299"/>
      <c r="C9" s="1299"/>
      <c r="D9" s="1299"/>
      <c r="E9" s="1299"/>
      <c r="F9" s="1299"/>
      <c r="G9" s="1299"/>
      <c r="H9" s="1299"/>
      <c r="I9" s="1299"/>
    </row>
    <row r="10" spans="1:10">
      <c r="A10" s="1299"/>
      <c r="B10" s="1299"/>
      <c r="C10" s="1299"/>
      <c r="D10" s="1299"/>
      <c r="E10" s="1299"/>
      <c r="F10" s="1299"/>
      <c r="G10" s="1299"/>
      <c r="H10" s="1299"/>
      <c r="I10" s="1299"/>
    </row>
    <row r="11" spans="1:10" ht="27.75" customHeight="1">
      <c r="A11" s="1299"/>
      <c r="B11" s="1299"/>
      <c r="C11" s="1299"/>
      <c r="D11" s="1299"/>
      <c r="E11" s="1299"/>
      <c r="F11" s="1299"/>
      <c r="G11" s="1299"/>
      <c r="H11" s="1299"/>
      <c r="I11" s="1299"/>
    </row>
    <row r="12" spans="1:10">
      <c r="A12" s="1300" t="s">
        <v>1118</v>
      </c>
      <c r="B12" s="1300"/>
      <c r="C12" s="1300"/>
      <c r="D12" s="1300"/>
      <c r="E12" s="1300"/>
      <c r="F12" s="1300"/>
      <c r="G12" s="1300"/>
      <c r="H12" s="1300"/>
      <c r="I12" s="1300"/>
    </row>
    <row r="13" spans="1:10" ht="20.25" customHeight="1">
      <c r="A13" s="1300"/>
      <c r="B13" s="1300"/>
      <c r="C13" s="1300"/>
      <c r="D13" s="1300"/>
      <c r="E13" s="1300"/>
      <c r="F13" s="1300"/>
      <c r="G13" s="1300"/>
      <c r="H13" s="1300"/>
      <c r="I13" s="1300"/>
      <c r="J13" s="1301"/>
    </row>
    <row r="14" spans="1:10" ht="4.5" customHeight="1">
      <c r="A14" s="1302"/>
      <c r="B14" s="1302"/>
      <c r="C14" s="1302"/>
      <c r="D14" s="1302"/>
      <c r="E14" s="1302"/>
      <c r="F14" s="1302"/>
      <c r="G14" s="1302"/>
      <c r="H14" s="1302"/>
      <c r="I14" s="1302"/>
    </row>
    <row r="15" spans="1:10">
      <c r="A15" s="1303" t="s">
        <v>1119</v>
      </c>
      <c r="B15" s="1303"/>
      <c r="C15" s="1303"/>
      <c r="D15" s="1303"/>
      <c r="E15" s="1303"/>
      <c r="F15" s="1303"/>
      <c r="G15" s="1303"/>
      <c r="H15" s="1303"/>
      <c r="I15" s="1303"/>
    </row>
    <row r="16" spans="1:10" ht="17.25" customHeight="1">
      <c r="A16" s="1303"/>
      <c r="B16" s="1303"/>
      <c r="C16" s="1303"/>
      <c r="D16" s="1303"/>
      <c r="E16" s="1303"/>
      <c r="F16" s="1303"/>
      <c r="G16" s="1303"/>
      <c r="H16" s="1303"/>
      <c r="I16" s="1303"/>
    </row>
    <row r="17" spans="1:9" ht="5.25" customHeight="1">
      <c r="A17" s="1302"/>
      <c r="B17" s="1302"/>
      <c r="C17" s="1302"/>
      <c r="D17" s="1302"/>
      <c r="E17" s="1302"/>
      <c r="F17" s="1302"/>
      <c r="G17" s="1302"/>
      <c r="H17" s="1302"/>
      <c r="I17" s="1302"/>
    </row>
    <row r="18" spans="1:9" ht="7.5" customHeight="1">
      <c r="A18" s="1303" t="s">
        <v>1120</v>
      </c>
      <c r="B18" s="1303"/>
      <c r="C18" s="1303"/>
      <c r="D18" s="1303"/>
      <c r="E18" s="1303"/>
      <c r="F18" s="1303"/>
      <c r="G18" s="1303"/>
      <c r="H18" s="1303"/>
      <c r="I18" s="1303"/>
    </row>
    <row r="19" spans="1:9" ht="18.75" customHeight="1">
      <c r="A19" s="1303"/>
      <c r="B19" s="1303"/>
      <c r="C19" s="1303"/>
      <c r="D19" s="1303"/>
      <c r="E19" s="1303"/>
      <c r="F19" s="1303"/>
      <c r="G19" s="1303"/>
      <c r="H19" s="1303"/>
      <c r="I19" s="1303"/>
    </row>
    <row r="20" spans="1:9" ht="8.25" customHeight="1">
      <c r="A20" s="1303"/>
      <c r="B20" s="1303"/>
      <c r="C20" s="1303"/>
      <c r="D20" s="1303"/>
      <c r="E20" s="1303"/>
      <c r="F20" s="1303"/>
      <c r="G20" s="1303"/>
      <c r="H20" s="1303"/>
      <c r="I20" s="1303"/>
    </row>
    <row r="21" spans="1:9" ht="4.5" customHeight="1">
      <c r="A21" s="1302"/>
      <c r="B21" s="1302"/>
      <c r="C21" s="1302"/>
      <c r="D21" s="1302"/>
      <c r="E21" s="1302"/>
      <c r="F21" s="1302"/>
      <c r="G21" s="1302"/>
      <c r="H21" s="1302"/>
      <c r="I21" s="1302"/>
    </row>
    <row r="22" spans="1:9" ht="15.75" customHeight="1">
      <c r="A22" s="1303" t="s">
        <v>1121</v>
      </c>
      <c r="B22" s="1303"/>
      <c r="C22" s="1303"/>
      <c r="D22" s="1303"/>
      <c r="E22" s="1303"/>
      <c r="F22" s="1303"/>
      <c r="G22" s="1303"/>
      <c r="H22" s="1303"/>
      <c r="I22" s="1303"/>
    </row>
    <row r="23" spans="1:9" ht="18.75" customHeight="1">
      <c r="A23" s="1303"/>
      <c r="B23" s="1303"/>
      <c r="C23" s="1303"/>
      <c r="D23" s="1303"/>
      <c r="E23" s="1303"/>
      <c r="F23" s="1303"/>
      <c r="G23" s="1303"/>
      <c r="H23" s="1303"/>
      <c r="I23" s="1303"/>
    </row>
  </sheetData>
  <sheetProtection algorithmName="SHA-512" hashValue="aJW6QuvYoyvvUqo45DjuLGSfmpjOcbdamAVSLsJdcYNPruBVQx84oVtpbIwSv/4/U1BdXnZfRaizsn+W/ogAPQ==" saltValue="Q/hdOgjHLXC5q6Z1BAsJdg==" spinCount="100000" sheet="1" objects="1" scenarios="1"/>
  <mergeCells count="7">
    <mergeCell ref="A22:I23"/>
    <mergeCell ref="A12:I13"/>
    <mergeCell ref="A14:I14"/>
    <mergeCell ref="A15:I16"/>
    <mergeCell ref="A17:I17"/>
    <mergeCell ref="A18:I20"/>
    <mergeCell ref="A21:I21"/>
  </mergeCells>
  <hyperlinks>
    <hyperlink ref="A15:I15" r:id="rId1" display="جهت اطلاع از جدید ترین مباحث مالی و مالیاتی در اینستاگرام سیراف حساب کلیک کنید" xr:uid="{AE0AB680-C232-46DE-BBBB-67BEF62D46C1}"/>
    <hyperlink ref="A12:I12" r:id="rId2" display="سیراف حساب: مرکز فروش، آموزش و خدمات حسابداری و مالیات" xr:uid="{A61AB107-77D4-417A-87D5-8BE04C20C2E0}"/>
    <hyperlink ref="A18:I20" r:id="rId3" display="برا ی دریافت به روز ترین  مطالب کاربردی حسابداری و مالیات در تلگرام پرشین حساب کلیک کنید" xr:uid="{679EDEE6-26FD-4BD9-82FF-911F1FF0A874}"/>
    <hyperlink ref="A22:I23" r:id="rId4" display="جهت مطالعه توضیحات بیشتر در مورد این فایل وجزوات کامل تهیه و تنظیم صورت های مالی روی این لینک کلیک کنید" xr:uid="{C0C467CC-F982-431C-B452-12D6DD3034D1}"/>
  </hyperlinks>
  <pageMargins left="0.7" right="0.7" top="0.75" bottom="0.75" header="0.3" footer="0.3"/>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sheetPr>
  <dimension ref="B1:K76"/>
  <sheetViews>
    <sheetView showGridLines="0" rightToLeft="1" topLeftCell="A66" zoomScaleSheetLayoutView="100" workbookViewId="0">
      <selection activeCell="B74" sqref="B74"/>
    </sheetView>
  </sheetViews>
  <sheetFormatPr defaultColWidth="2.125" defaultRowHeight="18.75"/>
  <cols>
    <col min="1" max="1" width="2.125" style="97"/>
    <col min="2" max="2" width="40.875" style="1093" customWidth="1"/>
    <col min="3" max="3" width="16.25" style="1093" customWidth="1"/>
    <col min="4" max="4" width="14.625" style="1093" bestFit="1" customWidth="1"/>
    <col min="5" max="5" width="12.375" style="1093" bestFit="1" customWidth="1"/>
    <col min="6" max="7" width="14.5" style="1093" customWidth="1"/>
    <col min="8" max="8" width="14.625" style="1095" bestFit="1" customWidth="1"/>
    <col min="9" max="9" width="9.5" style="97" bestFit="1" customWidth="1"/>
    <col min="10" max="225" width="9" style="97" customWidth="1"/>
    <col min="226" max="226" width="2.875" style="97" customWidth="1"/>
    <col min="227" max="227" width="21.625" style="97" customWidth="1"/>
    <col min="228" max="228" width="2.125" style="97"/>
    <col min="229" max="229" width="7.875" style="97" customWidth="1"/>
    <col min="230" max="230" width="2.125" style="97"/>
    <col min="231" max="231" width="12.625" style="97" customWidth="1"/>
    <col min="232" max="232" width="2.125" style="97"/>
    <col min="233" max="233" width="12.625" style="97" customWidth="1"/>
    <col min="234" max="234" width="2.125" style="97"/>
    <col min="235" max="235" width="23.625" style="97" customWidth="1"/>
    <col min="236" max="236" width="2.125" style="97"/>
    <col min="237" max="237" width="7.125" style="97" customWidth="1"/>
    <col min="238" max="238" width="2.125" style="97"/>
    <col min="239" max="239" width="12.625" style="97" customWidth="1"/>
    <col min="240" max="16384" width="2.125" style="97"/>
  </cols>
  <sheetData>
    <row r="1" spans="2:11" ht="23.25" customHeight="1">
      <c r="B1" s="1305" t="s">
        <v>1122</v>
      </c>
      <c r="C1" s="1305"/>
      <c r="D1" s="1305"/>
      <c r="E1" s="1305"/>
      <c r="F1" s="1305"/>
      <c r="G1" s="1305"/>
      <c r="H1" s="1306"/>
    </row>
    <row r="2" spans="2:11" ht="25.5">
      <c r="B2" s="1307" t="s">
        <v>1123</v>
      </c>
      <c r="C2" s="1307"/>
      <c r="D2" s="1307"/>
      <c r="E2" s="1307"/>
      <c r="F2" s="1307"/>
      <c r="G2" s="1307"/>
      <c r="H2" s="1308"/>
    </row>
    <row r="3" spans="2:11" ht="29.25" customHeight="1" thickBot="1">
      <c r="B3" s="1309" t="s">
        <v>1059</v>
      </c>
      <c r="C3" s="1309"/>
      <c r="D3" s="1309"/>
      <c r="E3" s="1309"/>
      <c r="F3" s="1309"/>
      <c r="G3" s="1309"/>
      <c r="H3" s="1310"/>
    </row>
    <row r="4" spans="2:11" ht="30" customHeight="1" thickBot="1">
      <c r="B4" s="1322" t="s">
        <v>443</v>
      </c>
      <c r="C4" s="1322" t="s">
        <v>1058</v>
      </c>
      <c r="D4" s="1322" t="s">
        <v>1057</v>
      </c>
      <c r="E4" s="1322" t="s">
        <v>1056</v>
      </c>
      <c r="F4" s="1322" t="s">
        <v>1055</v>
      </c>
      <c r="G4" s="1322" t="s">
        <v>1054</v>
      </c>
      <c r="H4" s="1322" t="s">
        <v>1053</v>
      </c>
    </row>
    <row r="5" spans="2:11" ht="32.450000000000003" customHeight="1" thickBot="1">
      <c r="B5" s="1321" t="s">
        <v>508</v>
      </c>
      <c r="C5" s="1312">
        <v>963</v>
      </c>
      <c r="D5" s="1312">
        <v>0</v>
      </c>
      <c r="E5" s="1312">
        <v>0</v>
      </c>
      <c r="F5" s="1312">
        <v>0</v>
      </c>
      <c r="G5" s="1312">
        <v>963</v>
      </c>
      <c r="H5" s="1313">
        <v>0</v>
      </c>
      <c r="I5" s="1091"/>
    </row>
    <row r="6" spans="2:11" ht="32.450000000000003" customHeight="1" thickBot="1">
      <c r="B6" s="1321" t="s">
        <v>511</v>
      </c>
      <c r="C6" s="1312">
        <v>600</v>
      </c>
      <c r="D6" s="1312">
        <v>0</v>
      </c>
      <c r="E6" s="1312">
        <v>0</v>
      </c>
      <c r="F6" s="1312">
        <v>600</v>
      </c>
      <c r="G6" s="1312">
        <v>0</v>
      </c>
      <c r="H6" s="1313">
        <v>0</v>
      </c>
      <c r="I6" s="1091"/>
    </row>
    <row r="7" spans="2:11" ht="32.450000000000003" customHeight="1" thickBot="1">
      <c r="B7" s="1321" t="s">
        <v>512</v>
      </c>
      <c r="C7" s="1312">
        <v>6990</v>
      </c>
      <c r="D7" s="1312">
        <v>0</v>
      </c>
      <c r="E7" s="1312">
        <v>0</v>
      </c>
      <c r="F7" s="1312">
        <v>6496</v>
      </c>
      <c r="G7" s="1312">
        <v>494</v>
      </c>
      <c r="H7" s="1313">
        <v>0</v>
      </c>
      <c r="I7" s="1091"/>
    </row>
    <row r="8" spans="2:11" ht="32.450000000000003" customHeight="1" thickBot="1">
      <c r="B8" s="1321" t="s">
        <v>513</v>
      </c>
      <c r="C8" s="1312">
        <v>353479</v>
      </c>
      <c r="D8" s="1312">
        <v>0</v>
      </c>
      <c r="E8" s="1312">
        <v>283451</v>
      </c>
      <c r="F8" s="1312">
        <v>0</v>
      </c>
      <c r="G8" s="1312">
        <v>636930</v>
      </c>
      <c r="H8" s="1313">
        <v>0</v>
      </c>
      <c r="I8" s="1091"/>
      <c r="J8" s="1091"/>
    </row>
    <row r="9" spans="2:11" ht="32.450000000000003" customHeight="1" thickBot="1">
      <c r="B9" s="1321" t="s">
        <v>1052</v>
      </c>
      <c r="C9" s="1312">
        <v>0</v>
      </c>
      <c r="D9" s="1312">
        <v>0</v>
      </c>
      <c r="E9" s="1312">
        <v>0</v>
      </c>
      <c r="F9" s="1312">
        <v>9613</v>
      </c>
      <c r="G9" s="1312">
        <v>0</v>
      </c>
      <c r="H9" s="1313">
        <v>9613</v>
      </c>
      <c r="I9" s="1091"/>
    </row>
    <row r="10" spans="2:11" ht="32.450000000000003" customHeight="1" thickBot="1">
      <c r="B10" s="1321" t="s">
        <v>945</v>
      </c>
      <c r="C10" s="1312">
        <v>0</v>
      </c>
      <c r="D10" s="1312">
        <v>0</v>
      </c>
      <c r="E10" s="1312">
        <v>0</v>
      </c>
      <c r="F10" s="1312">
        <v>0</v>
      </c>
      <c r="G10" s="1312">
        <v>0</v>
      </c>
      <c r="H10" s="1313">
        <v>0</v>
      </c>
      <c r="I10" s="1091"/>
    </row>
    <row r="11" spans="2:11" ht="32.450000000000003" customHeight="1" thickBot="1">
      <c r="B11" s="1321" t="s">
        <v>345</v>
      </c>
      <c r="C11" s="1312">
        <v>506659</v>
      </c>
      <c r="D11" s="1312">
        <v>0</v>
      </c>
      <c r="E11" s="1312">
        <v>286418</v>
      </c>
      <c r="F11" s="1312">
        <v>467124</v>
      </c>
      <c r="G11" s="1312">
        <v>325952</v>
      </c>
      <c r="H11" s="1313">
        <v>0</v>
      </c>
      <c r="I11" s="1091"/>
    </row>
    <row r="12" spans="2:11" ht="32.450000000000003" customHeight="1" thickBot="1">
      <c r="B12" s="1321" t="s">
        <v>515</v>
      </c>
      <c r="C12" s="1312">
        <v>0</v>
      </c>
      <c r="D12" s="1312">
        <v>0</v>
      </c>
      <c r="E12" s="1312"/>
      <c r="F12" s="1312"/>
      <c r="G12" s="1312">
        <v>0</v>
      </c>
      <c r="H12" s="1313">
        <v>0</v>
      </c>
      <c r="I12" s="1091"/>
    </row>
    <row r="13" spans="2:11" ht="32.450000000000003" customHeight="1" thickBot="1">
      <c r="B13" s="1321" t="s">
        <v>506</v>
      </c>
      <c r="C13" s="1312">
        <v>223502</v>
      </c>
      <c r="D13" s="1312">
        <v>0</v>
      </c>
      <c r="E13" s="1312">
        <v>1010</v>
      </c>
      <c r="F13" s="1312">
        <v>316</v>
      </c>
      <c r="G13" s="1312">
        <v>224196</v>
      </c>
      <c r="H13" s="1313">
        <v>0</v>
      </c>
      <c r="I13" s="1091"/>
    </row>
    <row r="14" spans="2:11" ht="32.450000000000003" customHeight="1" thickBot="1">
      <c r="B14" s="1321" t="s">
        <v>507</v>
      </c>
      <c r="C14" s="1312">
        <v>1990</v>
      </c>
      <c r="D14" s="1312">
        <v>0</v>
      </c>
      <c r="E14" s="1312">
        <v>0</v>
      </c>
      <c r="F14" s="1312">
        <v>0</v>
      </c>
      <c r="G14" s="1312">
        <v>1990</v>
      </c>
      <c r="H14" s="1313">
        <v>0</v>
      </c>
      <c r="I14" s="1091"/>
      <c r="K14" s="1091"/>
    </row>
    <row r="15" spans="2:11" ht="32.450000000000003" customHeight="1" thickBot="1">
      <c r="B15" s="1321" t="s">
        <v>1051</v>
      </c>
      <c r="C15" s="1312">
        <v>0</v>
      </c>
      <c r="D15" s="1312">
        <v>8532</v>
      </c>
      <c r="E15" s="1312">
        <v>124</v>
      </c>
      <c r="F15" s="1312">
        <v>948</v>
      </c>
      <c r="G15" s="1312">
        <v>0</v>
      </c>
      <c r="H15" s="1313">
        <v>9356</v>
      </c>
      <c r="I15" s="1091"/>
    </row>
    <row r="16" spans="2:11" ht="32.450000000000003" customHeight="1" thickBot="1">
      <c r="B16" s="1321" t="s">
        <v>1050</v>
      </c>
      <c r="C16" s="1312">
        <v>0</v>
      </c>
      <c r="D16" s="1312">
        <v>223</v>
      </c>
      <c r="E16" s="1312">
        <v>0</v>
      </c>
      <c r="F16" s="1312">
        <v>0</v>
      </c>
      <c r="G16" s="1312">
        <v>0</v>
      </c>
      <c r="H16" s="1313">
        <v>223</v>
      </c>
      <c r="I16" s="1091"/>
    </row>
    <row r="17" spans="2:9" ht="32.450000000000003" customHeight="1" thickBot="1">
      <c r="B17" s="1321" t="s">
        <v>914</v>
      </c>
      <c r="C17" s="1312">
        <v>0</v>
      </c>
      <c r="D17" s="1312">
        <v>16098</v>
      </c>
      <c r="E17" s="1312">
        <v>35323</v>
      </c>
      <c r="F17" s="1312">
        <v>123874</v>
      </c>
      <c r="G17" s="1312">
        <v>0</v>
      </c>
      <c r="H17" s="1313">
        <v>104649</v>
      </c>
      <c r="I17" s="1091"/>
    </row>
    <row r="18" spans="2:9" ht="32.450000000000003" customHeight="1" thickBot="1">
      <c r="B18" s="1321" t="s">
        <v>525</v>
      </c>
      <c r="C18" s="1312">
        <v>0</v>
      </c>
      <c r="D18" s="1312">
        <v>171982</v>
      </c>
      <c r="E18" s="1312">
        <v>0</v>
      </c>
      <c r="F18" s="1312">
        <v>54317</v>
      </c>
      <c r="G18" s="1312">
        <v>0</v>
      </c>
      <c r="H18" s="1314">
        <v>226299</v>
      </c>
      <c r="I18" s="1091"/>
    </row>
    <row r="19" spans="2:9" ht="32.450000000000003" customHeight="1" thickBot="1">
      <c r="B19" s="1321" t="s">
        <v>14</v>
      </c>
      <c r="C19" s="1312">
        <v>0</v>
      </c>
      <c r="D19" s="1312">
        <v>1721</v>
      </c>
      <c r="E19" s="1312">
        <v>1280</v>
      </c>
      <c r="F19" s="1312">
        <v>19031</v>
      </c>
      <c r="G19" s="1312">
        <v>0</v>
      </c>
      <c r="H19" s="1314">
        <f>F19+D19-E19</f>
        <v>19472</v>
      </c>
      <c r="I19" s="1091"/>
    </row>
    <row r="20" spans="2:9" ht="32.450000000000003" customHeight="1" thickBot="1">
      <c r="B20" s="1321" t="s">
        <v>526</v>
      </c>
      <c r="C20" s="1312">
        <v>0</v>
      </c>
      <c r="D20" s="1312">
        <v>1422</v>
      </c>
      <c r="E20" s="1312">
        <v>1422</v>
      </c>
      <c r="F20" s="1312">
        <v>0</v>
      </c>
      <c r="G20" s="1312">
        <v>0</v>
      </c>
      <c r="H20" s="1314">
        <v>0</v>
      </c>
      <c r="I20" s="1091"/>
    </row>
    <row r="21" spans="2:9" ht="32.450000000000003" customHeight="1" thickBot="1">
      <c r="B21" s="1321" t="s">
        <v>424</v>
      </c>
      <c r="C21" s="1312">
        <v>0</v>
      </c>
      <c r="D21" s="1312">
        <v>7584</v>
      </c>
      <c r="E21" s="1312">
        <v>5197</v>
      </c>
      <c r="F21" s="1312">
        <v>217655</v>
      </c>
      <c r="G21" s="1312">
        <v>0</v>
      </c>
      <c r="H21" s="1314">
        <v>220042</v>
      </c>
      <c r="I21" s="1091"/>
    </row>
    <row r="22" spans="2:9" ht="32.450000000000003" customHeight="1" thickBot="1">
      <c r="B22" s="1321" t="s">
        <v>19</v>
      </c>
      <c r="C22" s="1312">
        <v>0</v>
      </c>
      <c r="D22" s="1312">
        <v>605196</v>
      </c>
      <c r="E22" s="1312">
        <v>355196</v>
      </c>
      <c r="F22" s="1312">
        <v>0</v>
      </c>
      <c r="G22" s="1312">
        <v>0</v>
      </c>
      <c r="H22" s="1314">
        <v>250000</v>
      </c>
      <c r="I22" s="1091"/>
    </row>
    <row r="23" spans="2:9" ht="32.450000000000003" customHeight="1" thickBot="1">
      <c r="B23" s="1321" t="s">
        <v>66</v>
      </c>
      <c r="C23" s="1312">
        <v>0</v>
      </c>
      <c r="D23" s="1312">
        <v>300000</v>
      </c>
      <c r="E23" s="1312">
        <v>0</v>
      </c>
      <c r="F23" s="1312">
        <v>0</v>
      </c>
      <c r="G23" s="1312">
        <v>0</v>
      </c>
      <c r="H23" s="1313">
        <v>300000</v>
      </c>
      <c r="I23" s="1091"/>
    </row>
    <row r="24" spans="2:9" ht="32.450000000000003" customHeight="1" thickBot="1">
      <c r="B24" s="1321" t="s">
        <v>21</v>
      </c>
      <c r="C24" s="1312">
        <v>0</v>
      </c>
      <c r="D24" s="1312">
        <v>1184</v>
      </c>
      <c r="E24" s="1312">
        <v>0</v>
      </c>
      <c r="F24" s="1312">
        <v>3491</v>
      </c>
      <c r="G24" s="1312">
        <v>0</v>
      </c>
      <c r="H24" s="1313">
        <v>4675</v>
      </c>
      <c r="I24" s="1091"/>
    </row>
    <row r="25" spans="2:9" ht="32.450000000000003" customHeight="1" thickBot="1">
      <c r="B25" s="1321" t="s">
        <v>886</v>
      </c>
      <c r="C25" s="1312">
        <v>19759</v>
      </c>
      <c r="D25" s="1312">
        <v>0</v>
      </c>
      <c r="E25" s="1312">
        <v>0</v>
      </c>
      <c r="F25" s="1312">
        <v>0</v>
      </c>
      <c r="G25" s="1312">
        <f>C25</f>
        <v>19759</v>
      </c>
      <c r="H25" s="1313">
        <v>0</v>
      </c>
      <c r="I25" s="1091"/>
    </row>
    <row r="26" spans="2:9" ht="32.450000000000003" customHeight="1" thickBot="1">
      <c r="B26" s="1321" t="s">
        <v>1069</v>
      </c>
      <c r="C26" s="1312">
        <v>0</v>
      </c>
      <c r="D26" s="1312">
        <v>0</v>
      </c>
      <c r="E26" s="1312">
        <v>0</v>
      </c>
      <c r="F26" s="1312">
        <v>5025972</v>
      </c>
      <c r="G26" s="1312">
        <v>0</v>
      </c>
      <c r="H26" s="1313">
        <f>F26</f>
        <v>5025972</v>
      </c>
      <c r="I26" s="1091"/>
    </row>
    <row r="27" spans="2:9" ht="32.450000000000003" customHeight="1" thickBot="1">
      <c r="B27" s="1321" t="s">
        <v>1070</v>
      </c>
      <c r="C27" s="1312">
        <v>0</v>
      </c>
      <c r="D27" s="1312">
        <v>0</v>
      </c>
      <c r="E27" s="1312">
        <v>0</v>
      </c>
      <c r="F27" s="1312">
        <v>3205</v>
      </c>
      <c r="G27" s="1312">
        <v>0</v>
      </c>
      <c r="H27" s="1313">
        <f>F27</f>
        <v>3205</v>
      </c>
      <c r="I27" s="1091"/>
    </row>
    <row r="28" spans="2:9" ht="32.450000000000003" customHeight="1" thickBot="1">
      <c r="B28" s="1321" t="s">
        <v>1071</v>
      </c>
      <c r="C28" s="1312">
        <v>0</v>
      </c>
      <c r="D28" s="1312">
        <v>0</v>
      </c>
      <c r="E28" s="1312">
        <v>0</v>
      </c>
      <c r="F28" s="1312">
        <v>27160</v>
      </c>
      <c r="G28" s="1312">
        <v>0</v>
      </c>
      <c r="H28" s="1313">
        <f>F28</f>
        <v>27160</v>
      </c>
      <c r="I28" s="1091"/>
    </row>
    <row r="29" spans="2:9" ht="32.450000000000003" customHeight="1" thickBot="1">
      <c r="B29" s="1321" t="s">
        <v>1072</v>
      </c>
      <c r="C29" s="1312">
        <v>0</v>
      </c>
      <c r="D29" s="1312">
        <v>0</v>
      </c>
      <c r="E29" s="1312">
        <v>1537838</v>
      </c>
      <c r="F29" s="1312">
        <v>0</v>
      </c>
      <c r="G29" s="1312">
        <f>E29</f>
        <v>1537838</v>
      </c>
      <c r="H29" s="1313">
        <v>0</v>
      </c>
      <c r="I29" s="1091"/>
    </row>
    <row r="30" spans="2:9" ht="32.450000000000003" customHeight="1" thickBot="1">
      <c r="B30" s="1321" t="s">
        <v>1073</v>
      </c>
      <c r="C30" s="1312">
        <v>0</v>
      </c>
      <c r="D30" s="1312">
        <v>0</v>
      </c>
      <c r="E30" s="1312">
        <v>637322</v>
      </c>
      <c r="F30" s="1312">
        <v>0</v>
      </c>
      <c r="G30" s="1312">
        <f t="shared" ref="G30:G74" si="0">E30</f>
        <v>637322</v>
      </c>
      <c r="H30" s="1313">
        <v>0</v>
      </c>
      <c r="I30" s="1091"/>
    </row>
    <row r="31" spans="2:9" ht="32.450000000000003" customHeight="1" thickBot="1">
      <c r="B31" s="1321" t="s">
        <v>1074</v>
      </c>
      <c r="C31" s="1312">
        <v>0</v>
      </c>
      <c r="D31" s="1312">
        <v>0</v>
      </c>
      <c r="E31" s="1312">
        <v>594839</v>
      </c>
      <c r="F31" s="1312">
        <v>0</v>
      </c>
      <c r="G31" s="1312">
        <f t="shared" si="0"/>
        <v>594839</v>
      </c>
      <c r="H31" s="1313">
        <v>0</v>
      </c>
      <c r="I31" s="1091"/>
    </row>
    <row r="32" spans="2:9" ht="32.450000000000003" customHeight="1" thickBot="1">
      <c r="B32" s="1321" t="s">
        <v>1075</v>
      </c>
      <c r="C32" s="1312">
        <v>0</v>
      </c>
      <c r="D32" s="1312">
        <v>0</v>
      </c>
      <c r="E32" s="1312">
        <v>224963</v>
      </c>
      <c r="F32" s="1312">
        <v>0</v>
      </c>
      <c r="G32" s="1312">
        <f t="shared" si="0"/>
        <v>224963</v>
      </c>
      <c r="H32" s="1313">
        <v>0</v>
      </c>
      <c r="I32" s="1091"/>
    </row>
    <row r="33" spans="2:9" ht="32.450000000000003" customHeight="1" thickBot="1">
      <c r="B33" s="1321" t="s">
        <v>1076</v>
      </c>
      <c r="C33" s="1312">
        <v>0</v>
      </c>
      <c r="D33" s="1312">
        <v>0</v>
      </c>
      <c r="E33" s="1312">
        <v>1167666</v>
      </c>
      <c r="F33" s="1312">
        <v>0</v>
      </c>
      <c r="G33" s="1312">
        <f t="shared" si="0"/>
        <v>1167666</v>
      </c>
      <c r="H33" s="1313">
        <v>0</v>
      </c>
      <c r="I33" s="1091"/>
    </row>
    <row r="34" spans="2:9" ht="32.450000000000003" customHeight="1" thickBot="1">
      <c r="B34" s="1321" t="s">
        <v>1077</v>
      </c>
      <c r="C34" s="1312">
        <v>0</v>
      </c>
      <c r="D34" s="1312">
        <v>0</v>
      </c>
      <c r="E34" s="1312">
        <v>110185</v>
      </c>
      <c r="F34" s="1312">
        <v>0</v>
      </c>
      <c r="G34" s="1312">
        <f t="shared" si="0"/>
        <v>110185</v>
      </c>
      <c r="H34" s="1313">
        <v>0</v>
      </c>
      <c r="I34" s="1091"/>
    </row>
    <row r="35" spans="2:9" ht="32.450000000000003" customHeight="1" thickBot="1">
      <c r="B35" s="1321" t="s">
        <v>1078</v>
      </c>
      <c r="C35" s="1312">
        <v>0</v>
      </c>
      <c r="D35" s="1312">
        <v>0</v>
      </c>
      <c r="E35" s="1312">
        <v>215983</v>
      </c>
      <c r="F35" s="1312">
        <v>0</v>
      </c>
      <c r="G35" s="1312">
        <f t="shared" si="0"/>
        <v>215983</v>
      </c>
      <c r="H35" s="1313">
        <v>0</v>
      </c>
      <c r="I35" s="1091"/>
    </row>
    <row r="36" spans="2:9" ht="32.450000000000003" customHeight="1" thickBot="1">
      <c r="B36" s="1321" t="s">
        <v>1079</v>
      </c>
      <c r="C36" s="1312">
        <v>0</v>
      </c>
      <c r="D36" s="1312">
        <v>0</v>
      </c>
      <c r="E36" s="1312">
        <v>109614</v>
      </c>
      <c r="F36" s="1312">
        <v>0</v>
      </c>
      <c r="G36" s="1312">
        <f t="shared" si="0"/>
        <v>109614</v>
      </c>
      <c r="H36" s="1313">
        <v>0</v>
      </c>
      <c r="I36" s="1091"/>
    </row>
    <row r="37" spans="2:9" ht="32.450000000000003" customHeight="1" thickBot="1">
      <c r="B37" s="1321" t="s">
        <v>1080</v>
      </c>
      <c r="C37" s="1312">
        <v>0</v>
      </c>
      <c r="D37" s="1312">
        <v>0</v>
      </c>
      <c r="E37" s="1312">
        <v>161919</v>
      </c>
      <c r="F37" s="1312">
        <v>0</v>
      </c>
      <c r="G37" s="1312">
        <f t="shared" si="0"/>
        <v>161919</v>
      </c>
      <c r="H37" s="1313">
        <v>0</v>
      </c>
      <c r="I37" s="1091"/>
    </row>
    <row r="38" spans="2:9" ht="32.450000000000003" customHeight="1" thickBot="1">
      <c r="B38" s="1321" t="s">
        <v>1081</v>
      </c>
      <c r="C38" s="1312">
        <v>0</v>
      </c>
      <c r="D38" s="1312">
        <v>0</v>
      </c>
      <c r="E38" s="1312">
        <v>807</v>
      </c>
      <c r="F38" s="1312">
        <v>0</v>
      </c>
      <c r="G38" s="1312">
        <f t="shared" si="0"/>
        <v>807</v>
      </c>
      <c r="H38" s="1313">
        <v>0</v>
      </c>
      <c r="I38" s="1091"/>
    </row>
    <row r="39" spans="2:9" ht="32.450000000000003" customHeight="1" thickBot="1">
      <c r="B39" s="1321" t="s">
        <v>1082</v>
      </c>
      <c r="C39" s="1312">
        <v>0</v>
      </c>
      <c r="D39" s="1312">
        <v>0</v>
      </c>
      <c r="E39" s="1312">
        <v>36653</v>
      </c>
      <c r="F39" s="1312">
        <v>0</v>
      </c>
      <c r="G39" s="1312">
        <f t="shared" si="0"/>
        <v>36653</v>
      </c>
      <c r="H39" s="1313">
        <v>0</v>
      </c>
      <c r="I39" s="1091"/>
    </row>
    <row r="40" spans="2:9" ht="32.450000000000003" customHeight="1" thickBot="1">
      <c r="B40" s="1321" t="s">
        <v>1083</v>
      </c>
      <c r="C40" s="1312">
        <v>0</v>
      </c>
      <c r="D40" s="1312">
        <v>0</v>
      </c>
      <c r="E40" s="1312">
        <v>91841</v>
      </c>
      <c r="F40" s="1312">
        <v>0</v>
      </c>
      <c r="G40" s="1312">
        <f t="shared" si="0"/>
        <v>91841</v>
      </c>
      <c r="H40" s="1313">
        <v>0</v>
      </c>
      <c r="I40" s="1091"/>
    </row>
    <row r="41" spans="2:9" ht="32.450000000000003" customHeight="1" thickBot="1">
      <c r="B41" s="1321" t="s">
        <v>1084</v>
      </c>
      <c r="C41" s="1312">
        <v>0</v>
      </c>
      <c r="D41" s="1312">
        <v>0</v>
      </c>
      <c r="E41" s="1312">
        <v>43729</v>
      </c>
      <c r="F41" s="1312">
        <v>0</v>
      </c>
      <c r="G41" s="1312">
        <f t="shared" si="0"/>
        <v>43729</v>
      </c>
      <c r="H41" s="1313">
        <v>0</v>
      </c>
      <c r="I41" s="1091"/>
    </row>
    <row r="42" spans="2:9" ht="32.450000000000003" customHeight="1" thickBot="1">
      <c r="B42" s="1321" t="s">
        <v>1085</v>
      </c>
      <c r="C42" s="1312">
        <v>0</v>
      </c>
      <c r="D42" s="1312">
        <v>0</v>
      </c>
      <c r="E42" s="1312">
        <v>6007</v>
      </c>
      <c r="F42" s="1312">
        <v>0</v>
      </c>
      <c r="G42" s="1312">
        <f t="shared" si="0"/>
        <v>6007</v>
      </c>
      <c r="H42" s="1313">
        <v>0</v>
      </c>
      <c r="I42" s="1091"/>
    </row>
    <row r="43" spans="2:9" ht="32.450000000000003" customHeight="1" thickBot="1">
      <c r="B43" s="1321" t="s">
        <v>1086</v>
      </c>
      <c r="C43" s="1312">
        <v>0</v>
      </c>
      <c r="D43" s="1312">
        <v>0</v>
      </c>
      <c r="E43" s="1312">
        <v>2953</v>
      </c>
      <c r="F43" s="1312">
        <v>0</v>
      </c>
      <c r="G43" s="1312">
        <f t="shared" si="0"/>
        <v>2953</v>
      </c>
      <c r="H43" s="1313">
        <v>0</v>
      </c>
      <c r="I43" s="1091"/>
    </row>
    <row r="44" spans="2:9" ht="32.450000000000003" customHeight="1" thickBot="1">
      <c r="B44" s="1321" t="s">
        <v>1111</v>
      </c>
      <c r="C44" s="1312">
        <v>0</v>
      </c>
      <c r="D44" s="1312">
        <v>0</v>
      </c>
      <c r="E44" s="1312"/>
      <c r="F44" s="1312">
        <v>2109</v>
      </c>
      <c r="G44" s="1312">
        <v>0</v>
      </c>
      <c r="H44" s="1313">
        <f>F44</f>
        <v>2109</v>
      </c>
      <c r="I44" s="1091"/>
    </row>
    <row r="45" spans="2:9" ht="32.450000000000003" customHeight="1" thickBot="1">
      <c r="B45" s="1321" t="s">
        <v>1112</v>
      </c>
      <c r="C45" s="1312">
        <v>0</v>
      </c>
      <c r="D45" s="1312">
        <v>0</v>
      </c>
      <c r="E45" s="1312"/>
      <c r="F45" s="1312">
        <v>9341</v>
      </c>
      <c r="G45" s="1312">
        <v>0</v>
      </c>
      <c r="H45" s="1313">
        <f t="shared" ref="H45:H47" si="1">F45</f>
        <v>9341</v>
      </c>
      <c r="I45" s="1091"/>
    </row>
    <row r="46" spans="2:9" ht="32.450000000000003" customHeight="1" thickBot="1">
      <c r="B46" s="1321" t="s">
        <v>1113</v>
      </c>
      <c r="C46" s="1312">
        <v>0</v>
      </c>
      <c r="D46" s="1312">
        <v>0</v>
      </c>
      <c r="E46" s="1312"/>
      <c r="F46" s="1312">
        <v>5155</v>
      </c>
      <c r="G46" s="1312">
        <v>0</v>
      </c>
      <c r="H46" s="1313">
        <f t="shared" si="1"/>
        <v>5155</v>
      </c>
      <c r="I46" s="1091"/>
    </row>
    <row r="47" spans="2:9" ht="32.450000000000003" customHeight="1" thickBot="1">
      <c r="B47" s="1321" t="s">
        <v>1114</v>
      </c>
      <c r="C47" s="1312">
        <v>0</v>
      </c>
      <c r="D47" s="1312">
        <v>0</v>
      </c>
      <c r="E47" s="1312"/>
      <c r="F47" s="1312">
        <v>1274</v>
      </c>
      <c r="G47" s="1312">
        <v>0</v>
      </c>
      <c r="H47" s="1313">
        <f t="shared" si="1"/>
        <v>1274</v>
      </c>
      <c r="I47" s="1091"/>
    </row>
    <row r="48" spans="2:9" ht="32.450000000000003" customHeight="1" thickBot="1">
      <c r="B48" s="1321" t="s">
        <v>1087</v>
      </c>
      <c r="C48" s="1312">
        <v>0</v>
      </c>
      <c r="D48" s="1312">
        <v>0</v>
      </c>
      <c r="E48" s="1312">
        <v>12297</v>
      </c>
      <c r="F48" s="1312">
        <v>0</v>
      </c>
      <c r="G48" s="1312">
        <f t="shared" si="0"/>
        <v>12297</v>
      </c>
      <c r="H48" s="1313">
        <v>0</v>
      </c>
      <c r="I48" s="1091"/>
    </row>
    <row r="49" spans="2:9" ht="32.450000000000003" customHeight="1" thickBot="1">
      <c r="B49" s="1321" t="s">
        <v>1088</v>
      </c>
      <c r="C49" s="1312">
        <v>0</v>
      </c>
      <c r="D49" s="1312">
        <v>0</v>
      </c>
      <c r="E49" s="1312">
        <v>1950</v>
      </c>
      <c r="F49" s="1312">
        <v>0</v>
      </c>
      <c r="G49" s="1312">
        <f t="shared" si="0"/>
        <v>1950</v>
      </c>
      <c r="H49" s="1313">
        <v>0</v>
      </c>
      <c r="I49" s="1091"/>
    </row>
    <row r="50" spans="2:9" ht="32.450000000000003" customHeight="1" thickBot="1">
      <c r="B50" s="1321" t="s">
        <v>1089</v>
      </c>
      <c r="C50" s="1312">
        <v>0</v>
      </c>
      <c r="D50" s="1312">
        <v>0</v>
      </c>
      <c r="E50" s="1312">
        <v>4527</v>
      </c>
      <c r="F50" s="1312">
        <v>0</v>
      </c>
      <c r="G50" s="1312">
        <f t="shared" si="0"/>
        <v>4527</v>
      </c>
      <c r="H50" s="1313">
        <v>0</v>
      </c>
      <c r="I50" s="1091"/>
    </row>
    <row r="51" spans="2:9" ht="32.450000000000003" customHeight="1" thickBot="1">
      <c r="B51" s="1321" t="s">
        <v>1090</v>
      </c>
      <c r="C51" s="1312">
        <v>0</v>
      </c>
      <c r="D51" s="1312">
        <v>0</v>
      </c>
      <c r="E51" s="1312">
        <v>520</v>
      </c>
      <c r="F51" s="1312">
        <v>0</v>
      </c>
      <c r="G51" s="1312">
        <f t="shared" si="0"/>
        <v>520</v>
      </c>
      <c r="H51" s="1313">
        <v>0</v>
      </c>
      <c r="I51" s="1091"/>
    </row>
    <row r="52" spans="2:9" ht="32.450000000000003" customHeight="1" thickBot="1">
      <c r="B52" s="1321" t="s">
        <v>1091</v>
      </c>
      <c r="C52" s="1312">
        <v>0</v>
      </c>
      <c r="D52" s="1312">
        <v>0</v>
      </c>
      <c r="E52" s="1312">
        <v>572</v>
      </c>
      <c r="F52" s="1312">
        <v>0</v>
      </c>
      <c r="G52" s="1312">
        <f t="shared" si="0"/>
        <v>572</v>
      </c>
      <c r="H52" s="1313">
        <v>0</v>
      </c>
      <c r="I52" s="1091"/>
    </row>
    <row r="53" spans="2:9" ht="32.450000000000003" customHeight="1" thickBot="1">
      <c r="B53" s="1321" t="s">
        <v>1092</v>
      </c>
      <c r="C53" s="1312">
        <v>0</v>
      </c>
      <c r="D53" s="1312">
        <v>0</v>
      </c>
      <c r="E53" s="1312">
        <v>57</v>
      </c>
      <c r="F53" s="1312">
        <v>0</v>
      </c>
      <c r="G53" s="1312">
        <f t="shared" si="0"/>
        <v>57</v>
      </c>
      <c r="H53" s="1313">
        <v>0</v>
      </c>
      <c r="I53" s="1091"/>
    </row>
    <row r="54" spans="2:9" ht="32.450000000000003" customHeight="1" thickBot="1">
      <c r="B54" s="1321" t="s">
        <v>1093</v>
      </c>
      <c r="C54" s="1312">
        <v>0</v>
      </c>
      <c r="D54" s="1312">
        <v>0</v>
      </c>
      <c r="E54" s="1312">
        <v>1956</v>
      </c>
      <c r="F54" s="1312">
        <v>0</v>
      </c>
      <c r="G54" s="1312">
        <f t="shared" si="0"/>
        <v>1956</v>
      </c>
      <c r="H54" s="1313">
        <v>0</v>
      </c>
      <c r="I54" s="1091"/>
    </row>
    <row r="55" spans="2:9" ht="32.450000000000003" customHeight="1" thickBot="1">
      <c r="B55" s="1321" t="s">
        <v>1094</v>
      </c>
      <c r="C55" s="1312">
        <v>0</v>
      </c>
      <c r="D55" s="1312">
        <v>0</v>
      </c>
      <c r="E55" s="1312">
        <v>947</v>
      </c>
      <c r="F55" s="1312">
        <v>0</v>
      </c>
      <c r="G55" s="1312">
        <f t="shared" si="0"/>
        <v>947</v>
      </c>
      <c r="H55" s="1313">
        <v>0</v>
      </c>
      <c r="I55" s="1091"/>
    </row>
    <row r="56" spans="2:9" ht="32.450000000000003" customHeight="1" thickBot="1">
      <c r="B56" s="1321" t="s">
        <v>1095</v>
      </c>
      <c r="C56" s="1312">
        <v>0</v>
      </c>
      <c r="D56" s="1312">
        <v>0</v>
      </c>
      <c r="E56" s="1312">
        <v>7058</v>
      </c>
      <c r="F56" s="1312">
        <v>0</v>
      </c>
      <c r="G56" s="1312">
        <f t="shared" si="0"/>
        <v>7058</v>
      </c>
      <c r="H56" s="1313">
        <v>0</v>
      </c>
      <c r="I56" s="1091"/>
    </row>
    <row r="57" spans="2:9" ht="32.450000000000003" customHeight="1" thickBot="1">
      <c r="B57" s="1321" t="s">
        <v>1096</v>
      </c>
      <c r="C57" s="1312">
        <v>0</v>
      </c>
      <c r="D57" s="1312">
        <v>0</v>
      </c>
      <c r="E57" s="1312">
        <v>2363</v>
      </c>
      <c r="F57" s="1312">
        <v>0</v>
      </c>
      <c r="G57" s="1312">
        <f t="shared" si="0"/>
        <v>2363</v>
      </c>
      <c r="H57" s="1313">
        <v>0</v>
      </c>
      <c r="I57" s="1091"/>
    </row>
    <row r="58" spans="2:9" ht="32.450000000000003" customHeight="1" thickBot="1">
      <c r="B58" s="1321" t="s">
        <v>1097</v>
      </c>
      <c r="C58" s="1312">
        <v>0</v>
      </c>
      <c r="D58" s="1312">
        <v>0</v>
      </c>
      <c r="E58" s="1312">
        <v>4160</v>
      </c>
      <c r="F58" s="1312">
        <v>0</v>
      </c>
      <c r="G58" s="1312">
        <f t="shared" si="0"/>
        <v>4160</v>
      </c>
      <c r="H58" s="1313">
        <v>0</v>
      </c>
      <c r="I58" s="1091"/>
    </row>
    <row r="59" spans="2:9" ht="32.450000000000003" customHeight="1" thickBot="1">
      <c r="B59" s="1321" t="s">
        <v>1098</v>
      </c>
      <c r="C59" s="1312">
        <v>0</v>
      </c>
      <c r="D59" s="1312">
        <v>0</v>
      </c>
      <c r="E59" s="1312">
        <v>1409</v>
      </c>
      <c r="F59" s="1312">
        <v>0</v>
      </c>
      <c r="G59" s="1312">
        <f t="shared" si="0"/>
        <v>1409</v>
      </c>
      <c r="H59" s="1313">
        <v>0</v>
      </c>
      <c r="I59" s="1091"/>
    </row>
    <row r="60" spans="2:9" ht="32.450000000000003" customHeight="1" thickBot="1">
      <c r="B60" s="1321" t="s">
        <v>1099</v>
      </c>
      <c r="C60" s="1312">
        <v>0</v>
      </c>
      <c r="D60" s="1312">
        <v>0</v>
      </c>
      <c r="E60" s="1312">
        <v>606</v>
      </c>
      <c r="F60" s="1312">
        <v>0</v>
      </c>
      <c r="G60" s="1312">
        <f t="shared" si="0"/>
        <v>606</v>
      </c>
      <c r="H60" s="1313">
        <v>0</v>
      </c>
      <c r="I60" s="1091"/>
    </row>
    <row r="61" spans="2:9" ht="32.450000000000003" customHeight="1" thickBot="1">
      <c r="B61" s="1321" t="s">
        <v>1100</v>
      </c>
      <c r="C61" s="1312">
        <v>0</v>
      </c>
      <c r="D61" s="1312">
        <v>0</v>
      </c>
      <c r="E61" s="1312">
        <v>1144</v>
      </c>
      <c r="F61" s="1312">
        <v>0</v>
      </c>
      <c r="G61" s="1312">
        <f t="shared" si="0"/>
        <v>1144</v>
      </c>
      <c r="H61" s="1313">
        <v>0</v>
      </c>
      <c r="I61" s="1091"/>
    </row>
    <row r="62" spans="2:9" ht="32.450000000000003" customHeight="1" thickBot="1">
      <c r="B62" s="1321" t="s">
        <v>1101</v>
      </c>
      <c r="C62" s="1312">
        <v>0</v>
      </c>
      <c r="D62" s="1312">
        <v>0</v>
      </c>
      <c r="E62" s="1312">
        <v>1158</v>
      </c>
      <c r="F62" s="1312">
        <v>0</v>
      </c>
      <c r="G62" s="1312">
        <f t="shared" si="0"/>
        <v>1158</v>
      </c>
      <c r="H62" s="1313">
        <v>0</v>
      </c>
      <c r="I62" s="1091"/>
    </row>
    <row r="63" spans="2:9" ht="32.450000000000003" customHeight="1" thickBot="1">
      <c r="B63" s="1321" t="s">
        <v>1102</v>
      </c>
      <c r="C63" s="1312">
        <v>0</v>
      </c>
      <c r="D63" s="1312">
        <v>0</v>
      </c>
      <c r="E63" s="1312">
        <v>98</v>
      </c>
      <c r="F63" s="1312">
        <v>0</v>
      </c>
      <c r="G63" s="1312">
        <f t="shared" si="0"/>
        <v>98</v>
      </c>
      <c r="H63" s="1313">
        <v>0</v>
      </c>
      <c r="I63" s="1091"/>
    </row>
    <row r="64" spans="2:9" ht="32.450000000000003" customHeight="1" thickBot="1">
      <c r="B64" s="1321" t="s">
        <v>1103</v>
      </c>
      <c r="C64" s="1312">
        <v>0</v>
      </c>
      <c r="D64" s="1312">
        <v>0</v>
      </c>
      <c r="E64" s="1312">
        <v>209</v>
      </c>
      <c r="F64" s="1312">
        <v>0</v>
      </c>
      <c r="G64" s="1312">
        <f t="shared" si="0"/>
        <v>209</v>
      </c>
      <c r="H64" s="1313">
        <v>0</v>
      </c>
      <c r="I64" s="1091"/>
    </row>
    <row r="65" spans="2:9" ht="32.450000000000003" customHeight="1" thickBot="1">
      <c r="B65" s="1321" t="s">
        <v>1104</v>
      </c>
      <c r="C65" s="1312">
        <v>0</v>
      </c>
      <c r="D65" s="1312">
        <v>0</v>
      </c>
      <c r="E65" s="1312">
        <v>236</v>
      </c>
      <c r="F65" s="1312">
        <v>0</v>
      </c>
      <c r="G65" s="1312">
        <f t="shared" si="0"/>
        <v>236</v>
      </c>
      <c r="H65" s="1313">
        <v>0</v>
      </c>
      <c r="I65" s="1091"/>
    </row>
    <row r="66" spans="2:9" ht="32.450000000000003" customHeight="1" thickBot="1">
      <c r="B66" s="1321" t="s">
        <v>1105</v>
      </c>
      <c r="C66" s="1312">
        <v>0</v>
      </c>
      <c r="D66" s="1312">
        <v>0</v>
      </c>
      <c r="E66" s="1312">
        <v>225</v>
      </c>
      <c r="F66" s="1312">
        <v>0</v>
      </c>
      <c r="G66" s="1312">
        <f t="shared" si="0"/>
        <v>225</v>
      </c>
      <c r="H66" s="1313">
        <v>0</v>
      </c>
      <c r="I66" s="1091"/>
    </row>
    <row r="67" spans="2:9" ht="32.450000000000003" customHeight="1" thickBot="1">
      <c r="B67" s="1321" t="s">
        <v>1106</v>
      </c>
      <c r="C67" s="1312">
        <v>0</v>
      </c>
      <c r="D67" s="1312">
        <v>0</v>
      </c>
      <c r="E67" s="1312">
        <v>345</v>
      </c>
      <c r="F67" s="1312">
        <v>0</v>
      </c>
      <c r="G67" s="1312">
        <f t="shared" si="0"/>
        <v>345</v>
      </c>
      <c r="H67" s="1313">
        <v>0</v>
      </c>
      <c r="I67" s="1091"/>
    </row>
    <row r="68" spans="2:9" ht="32.450000000000003" customHeight="1" thickBot="1">
      <c r="B68" s="1321" t="s">
        <v>1107</v>
      </c>
      <c r="C68" s="1312">
        <v>0</v>
      </c>
      <c r="D68" s="1312">
        <v>0</v>
      </c>
      <c r="E68" s="1312">
        <v>482</v>
      </c>
      <c r="F68" s="1312">
        <v>0</v>
      </c>
      <c r="G68" s="1312">
        <f t="shared" si="0"/>
        <v>482</v>
      </c>
      <c r="H68" s="1313">
        <v>0</v>
      </c>
      <c r="I68" s="1091"/>
    </row>
    <row r="69" spans="2:9" ht="32.450000000000003" customHeight="1" thickBot="1">
      <c r="B69" s="1321" t="s">
        <v>1108</v>
      </c>
      <c r="C69" s="1312">
        <v>0</v>
      </c>
      <c r="D69" s="1312">
        <v>0</v>
      </c>
      <c r="E69" s="1312">
        <v>290</v>
      </c>
      <c r="F69" s="1312">
        <v>0</v>
      </c>
      <c r="G69" s="1312">
        <f t="shared" si="0"/>
        <v>290</v>
      </c>
      <c r="H69" s="1313">
        <v>0</v>
      </c>
      <c r="I69" s="1091"/>
    </row>
    <row r="70" spans="2:9" ht="32.450000000000003" customHeight="1" thickBot="1">
      <c r="B70" s="1321" t="s">
        <v>1109</v>
      </c>
      <c r="C70" s="1312">
        <v>0</v>
      </c>
      <c r="D70" s="1312">
        <v>0</v>
      </c>
      <c r="E70" s="1312">
        <v>207</v>
      </c>
      <c r="F70" s="1312">
        <v>0</v>
      </c>
      <c r="G70" s="1312">
        <f t="shared" si="0"/>
        <v>207</v>
      </c>
      <c r="H70" s="1313">
        <v>0</v>
      </c>
      <c r="I70" s="1091"/>
    </row>
    <row r="71" spans="2:9" ht="32.450000000000003" customHeight="1" thickBot="1">
      <c r="B71" s="1321" t="s">
        <v>1110</v>
      </c>
      <c r="C71" s="1312">
        <v>0</v>
      </c>
      <c r="D71" s="1312">
        <v>0</v>
      </c>
      <c r="E71" s="1312">
        <v>235</v>
      </c>
      <c r="F71" s="1312">
        <v>0</v>
      </c>
      <c r="G71" s="1312">
        <f t="shared" si="0"/>
        <v>235</v>
      </c>
      <c r="H71" s="1313">
        <v>0</v>
      </c>
      <c r="I71" s="1091"/>
    </row>
    <row r="72" spans="2:9" ht="32.450000000000003" customHeight="1" thickBot="1">
      <c r="B72" s="1321" t="s">
        <v>1117</v>
      </c>
      <c r="C72" s="1312">
        <v>0</v>
      </c>
      <c r="D72" s="1312">
        <v>0</v>
      </c>
      <c r="E72" s="1312">
        <v>368</v>
      </c>
      <c r="F72" s="1312">
        <v>0</v>
      </c>
      <c r="G72" s="1312">
        <f t="shared" si="0"/>
        <v>368</v>
      </c>
      <c r="H72" s="1313">
        <v>0</v>
      </c>
      <c r="I72" s="1091"/>
    </row>
    <row r="73" spans="2:9" ht="32.450000000000003" customHeight="1" thickBot="1">
      <c r="B73" s="1321" t="s">
        <v>1116</v>
      </c>
      <c r="C73" s="1312">
        <v>0</v>
      </c>
      <c r="D73" s="1312">
        <v>0</v>
      </c>
      <c r="E73" s="1312">
        <v>19031</v>
      </c>
      <c r="F73" s="1312">
        <v>0</v>
      </c>
      <c r="G73" s="1312">
        <f t="shared" si="0"/>
        <v>19031</v>
      </c>
      <c r="H73" s="1313">
        <v>0</v>
      </c>
      <c r="I73" s="1091"/>
    </row>
    <row r="74" spans="2:9" ht="32.450000000000003" customHeight="1" thickBot="1">
      <c r="B74" s="1321" t="s">
        <v>1115</v>
      </c>
      <c r="C74" s="1312">
        <v>0</v>
      </c>
      <c r="D74" s="1312">
        <v>0</v>
      </c>
      <c r="E74" s="1312">
        <v>3491</v>
      </c>
      <c r="F74" s="1312">
        <v>0</v>
      </c>
      <c r="G74" s="1312">
        <f t="shared" si="0"/>
        <v>3491</v>
      </c>
      <c r="H74" s="1313">
        <v>0</v>
      </c>
      <c r="I74" s="1091"/>
    </row>
    <row r="75" spans="2:9" ht="24" thickBot="1">
      <c r="B75" s="1311" t="s">
        <v>1049</v>
      </c>
      <c r="C75" s="1315">
        <f t="shared" ref="C75:H75" si="2">SUM(C5:C74)</f>
        <v>1113942</v>
      </c>
      <c r="D75" s="1315">
        <f t="shared" si="2"/>
        <v>1113942</v>
      </c>
      <c r="E75" s="1315">
        <f t="shared" si="2"/>
        <v>5977681</v>
      </c>
      <c r="F75" s="1315">
        <f t="shared" si="2"/>
        <v>5977681</v>
      </c>
      <c r="G75" s="1315">
        <f>SUM(G5:G74)+1</f>
        <v>6218545</v>
      </c>
      <c r="H75" s="1315">
        <f t="shared" si="2"/>
        <v>6218545</v>
      </c>
      <c r="I75" s="1091"/>
    </row>
    <row r="76" spans="2:9" ht="19.5" thickTop="1">
      <c r="E76" s="1094"/>
      <c r="G76" s="1094"/>
    </row>
  </sheetData>
  <mergeCells count="3">
    <mergeCell ref="B1:H1"/>
    <mergeCell ref="B2:H2"/>
    <mergeCell ref="B3:H3"/>
  </mergeCells>
  <pageMargins left="0.7" right="0.7" top="0.75" bottom="0.75" header="0.3" footer="0.3"/>
  <pageSetup paperSize="9" scale="66" orientation="portrait" horizontalDpi="300" verticalDpi="300" r:id="rId1"/>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59999389629810485"/>
  </sheetPr>
  <dimension ref="B1:L70"/>
  <sheetViews>
    <sheetView showGridLines="0" rightToLeft="1" zoomScaleSheetLayoutView="100" workbookViewId="0">
      <selection activeCell="E10" sqref="E10"/>
    </sheetView>
  </sheetViews>
  <sheetFormatPr defaultColWidth="2.125" defaultRowHeight="18.75"/>
  <cols>
    <col min="1" max="1" width="2.125" style="97"/>
    <col min="2" max="2" width="2" style="97" customWidth="1"/>
    <col min="3" max="3" width="40.875" style="1093" customWidth="1"/>
    <col min="4" max="4" width="16.25" style="1093" customWidth="1"/>
    <col min="5" max="5" width="14.625" style="1093" bestFit="1" customWidth="1"/>
    <col min="6" max="6" width="12.375" style="1093" bestFit="1" customWidth="1"/>
    <col min="7" max="8" width="14.5" style="1093" customWidth="1"/>
    <col min="9" max="9" width="14.625" style="1095" bestFit="1" customWidth="1"/>
    <col min="10" max="226" width="9" style="97" customWidth="1"/>
    <col min="227" max="227" width="2.875" style="97" customWidth="1"/>
    <col min="228" max="228" width="21.625" style="97" customWidth="1"/>
    <col min="229" max="229" width="2.125" style="97"/>
    <col min="230" max="230" width="7.875" style="97" customWidth="1"/>
    <col min="231" max="231" width="2.125" style="97"/>
    <col min="232" max="232" width="12.625" style="97" customWidth="1"/>
    <col min="233" max="233" width="2.125" style="97"/>
    <col min="234" max="234" width="12.625" style="97" customWidth="1"/>
    <col min="235" max="235" width="2.125" style="97"/>
    <col min="236" max="236" width="23.625" style="97" customWidth="1"/>
    <col min="237" max="237" width="2.125" style="97"/>
    <col min="238" max="238" width="7.125" style="97" customWidth="1"/>
    <col min="239" max="239" width="2.125" style="97"/>
    <col min="240" max="240" width="12.625" style="97" customWidth="1"/>
    <col min="241" max="16384" width="2.125" style="97"/>
  </cols>
  <sheetData>
    <row r="1" spans="2:12" ht="20.45" customHeight="1">
      <c r="B1" s="116"/>
      <c r="C1" s="1316" t="s">
        <v>1124</v>
      </c>
      <c r="D1" s="1316"/>
      <c r="E1" s="1316"/>
      <c r="F1" s="1316"/>
      <c r="G1" s="1316"/>
      <c r="H1" s="1316"/>
      <c r="I1" s="1316"/>
    </row>
    <row r="2" spans="2:12" ht="25.5">
      <c r="B2" s="116"/>
      <c r="C2" s="1316" t="s">
        <v>1123</v>
      </c>
      <c r="D2" s="1316"/>
      <c r="E2" s="1316"/>
      <c r="F2" s="1316"/>
      <c r="G2" s="1316"/>
      <c r="H2" s="1316"/>
      <c r="I2" s="1316"/>
    </row>
    <row r="3" spans="2:12" ht="29.25" customHeight="1" thickBot="1">
      <c r="B3" s="116"/>
      <c r="C3" s="1317" t="s">
        <v>1059</v>
      </c>
      <c r="D3" s="1317"/>
      <c r="E3" s="1317"/>
      <c r="F3" s="1317"/>
      <c r="G3" s="1317"/>
      <c r="H3" s="1317"/>
      <c r="I3" s="1317"/>
    </row>
    <row r="4" spans="2:12" ht="30" customHeight="1" thickTop="1" thickBot="1">
      <c r="B4" s="305"/>
      <c r="C4" s="1319" t="s">
        <v>443</v>
      </c>
      <c r="D4" s="1320" t="s">
        <v>1058</v>
      </c>
      <c r="E4" s="1320" t="s">
        <v>1057</v>
      </c>
      <c r="F4" s="1320" t="s">
        <v>1056</v>
      </c>
      <c r="G4" s="1320" t="s">
        <v>1055</v>
      </c>
      <c r="H4" s="1320" t="s">
        <v>1054</v>
      </c>
      <c r="I4" s="1320" t="s">
        <v>1053</v>
      </c>
    </row>
    <row r="5" spans="2:12" ht="32.450000000000003" customHeight="1" thickBot="1">
      <c r="B5" s="83"/>
      <c r="C5" s="1321" t="s">
        <v>508</v>
      </c>
      <c r="D5" s="1312">
        <v>963</v>
      </c>
      <c r="E5" s="1312">
        <v>0</v>
      </c>
      <c r="F5" s="1312">
        <v>0</v>
      </c>
      <c r="G5" s="1312">
        <v>0</v>
      </c>
      <c r="H5" s="1312">
        <v>963</v>
      </c>
      <c r="I5" s="1313">
        <v>0</v>
      </c>
    </row>
    <row r="6" spans="2:12" ht="32.450000000000003" customHeight="1" thickBot="1">
      <c r="B6" s="83"/>
      <c r="C6" s="1321" t="s">
        <v>511</v>
      </c>
      <c r="D6" s="1312">
        <v>600</v>
      </c>
      <c r="E6" s="1312">
        <v>0</v>
      </c>
      <c r="F6" s="1312">
        <v>0</v>
      </c>
      <c r="G6" s="1312">
        <v>600</v>
      </c>
      <c r="H6" s="1312">
        <v>0</v>
      </c>
      <c r="I6" s="1313">
        <v>0</v>
      </c>
    </row>
    <row r="7" spans="2:12" ht="32.450000000000003" customHeight="1" thickBot="1">
      <c r="B7" s="83"/>
      <c r="C7" s="1321" t="s">
        <v>512</v>
      </c>
      <c r="D7" s="1312">
        <v>6990</v>
      </c>
      <c r="E7" s="1312">
        <v>0</v>
      </c>
      <c r="F7" s="1312">
        <v>0</v>
      </c>
      <c r="G7" s="1312">
        <v>6496</v>
      </c>
      <c r="H7" s="1312">
        <v>494</v>
      </c>
      <c r="I7" s="1313">
        <v>0</v>
      </c>
    </row>
    <row r="8" spans="2:12" ht="32.450000000000003" customHeight="1" thickBot="1">
      <c r="B8" s="83"/>
      <c r="C8" s="1321" t="s">
        <v>513</v>
      </c>
      <c r="D8" s="1312">
        <v>353479</v>
      </c>
      <c r="E8" s="1312">
        <v>0</v>
      </c>
      <c r="F8" s="1312">
        <v>283451</v>
      </c>
      <c r="G8" s="1312">
        <v>0</v>
      </c>
      <c r="H8" s="1312">
        <v>636930</v>
      </c>
      <c r="I8" s="1313">
        <v>0</v>
      </c>
    </row>
    <row r="9" spans="2:12" ht="32.450000000000003" customHeight="1" thickBot="1">
      <c r="B9" s="83"/>
      <c r="C9" s="1321" t="s">
        <v>514</v>
      </c>
      <c r="D9" s="1312">
        <v>0</v>
      </c>
      <c r="E9" s="1312">
        <v>0</v>
      </c>
      <c r="F9" s="1312">
        <v>0</v>
      </c>
      <c r="G9" s="1312">
        <v>0</v>
      </c>
      <c r="H9" s="1312">
        <v>0</v>
      </c>
      <c r="I9" s="1313">
        <v>0</v>
      </c>
    </row>
    <row r="10" spans="2:12" ht="32.450000000000003" customHeight="1" thickBot="1">
      <c r="B10" s="83"/>
      <c r="C10" s="1321" t="s">
        <v>1052</v>
      </c>
      <c r="D10" s="1312">
        <v>0</v>
      </c>
      <c r="E10" s="1312">
        <v>0</v>
      </c>
      <c r="F10" s="1312">
        <v>0</v>
      </c>
      <c r="G10" s="1312">
        <v>9613</v>
      </c>
      <c r="H10" s="1312">
        <v>0</v>
      </c>
      <c r="I10" s="1313">
        <v>9613</v>
      </c>
    </row>
    <row r="11" spans="2:12" ht="32.450000000000003" customHeight="1" thickBot="1">
      <c r="B11" s="83"/>
      <c r="C11" s="1321" t="s">
        <v>945</v>
      </c>
      <c r="D11" s="1312">
        <v>0</v>
      </c>
      <c r="E11" s="1312">
        <v>0</v>
      </c>
      <c r="F11" s="1312">
        <v>0</v>
      </c>
      <c r="G11" s="1312">
        <v>0</v>
      </c>
      <c r="H11" s="1312">
        <v>0</v>
      </c>
      <c r="I11" s="1313">
        <v>0</v>
      </c>
    </row>
    <row r="12" spans="2:12" ht="32.450000000000003" customHeight="1" thickBot="1">
      <c r="B12" s="83"/>
      <c r="C12" s="1321" t="s">
        <v>345</v>
      </c>
      <c r="D12" s="1312">
        <v>506659</v>
      </c>
      <c r="E12" s="1312">
        <v>0</v>
      </c>
      <c r="F12" s="1312">
        <v>286418</v>
      </c>
      <c r="G12" s="1312">
        <v>467124</v>
      </c>
      <c r="H12" s="1312">
        <v>325952</v>
      </c>
      <c r="I12" s="1313">
        <v>0</v>
      </c>
    </row>
    <row r="13" spans="2:12" ht="32.450000000000003" customHeight="1" thickBot="1">
      <c r="B13" s="83"/>
      <c r="C13" s="1321" t="s">
        <v>515</v>
      </c>
      <c r="D13" s="1312">
        <v>0</v>
      </c>
      <c r="E13" s="1312">
        <v>0</v>
      </c>
      <c r="F13" s="1312"/>
      <c r="G13" s="1312"/>
      <c r="H13" s="1312">
        <v>0</v>
      </c>
      <c r="I13" s="1313">
        <v>0</v>
      </c>
    </row>
    <row r="14" spans="2:12" ht="32.450000000000003" customHeight="1" thickBot="1">
      <c r="B14" s="83"/>
      <c r="C14" s="1321" t="s">
        <v>506</v>
      </c>
      <c r="D14" s="1312">
        <v>223502</v>
      </c>
      <c r="E14" s="1312">
        <v>0</v>
      </c>
      <c r="F14" s="1312">
        <v>1010</v>
      </c>
      <c r="G14" s="1312">
        <v>316</v>
      </c>
      <c r="H14" s="1312">
        <v>224196</v>
      </c>
      <c r="I14" s="1313">
        <v>0</v>
      </c>
      <c r="J14" s="1091"/>
    </row>
    <row r="15" spans="2:12" ht="32.450000000000003" customHeight="1" thickBot="1">
      <c r="B15" s="83"/>
      <c r="C15" s="1321" t="s">
        <v>507</v>
      </c>
      <c r="D15" s="1312">
        <v>1990</v>
      </c>
      <c r="E15" s="1312">
        <v>0</v>
      </c>
      <c r="F15" s="1312">
        <v>0</v>
      </c>
      <c r="G15" s="1312">
        <v>0</v>
      </c>
      <c r="H15" s="1312">
        <v>1990</v>
      </c>
      <c r="I15" s="1313">
        <v>0</v>
      </c>
      <c r="L15" s="1091"/>
    </row>
    <row r="16" spans="2:12" ht="32.450000000000003" customHeight="1" thickBot="1">
      <c r="B16" s="83"/>
      <c r="C16" s="1321" t="s">
        <v>1051</v>
      </c>
      <c r="D16" s="1312">
        <v>0</v>
      </c>
      <c r="E16" s="1312">
        <v>8532</v>
      </c>
      <c r="F16" s="1312">
        <v>124</v>
      </c>
      <c r="G16" s="1312">
        <v>948</v>
      </c>
      <c r="H16" s="1312">
        <v>0</v>
      </c>
      <c r="I16" s="1313">
        <v>9356</v>
      </c>
    </row>
    <row r="17" spans="2:9" ht="32.450000000000003" customHeight="1" thickBot="1">
      <c r="B17" s="83"/>
      <c r="C17" s="1321" t="s">
        <v>1050</v>
      </c>
      <c r="D17" s="1312">
        <v>0</v>
      </c>
      <c r="E17" s="1312">
        <v>223</v>
      </c>
      <c r="F17" s="1312">
        <v>0</v>
      </c>
      <c r="G17" s="1312">
        <v>0</v>
      </c>
      <c r="H17" s="1312">
        <v>0</v>
      </c>
      <c r="I17" s="1313">
        <v>223</v>
      </c>
    </row>
    <row r="18" spans="2:9" ht="32.450000000000003" customHeight="1" thickBot="1">
      <c r="C18" s="1321" t="s">
        <v>914</v>
      </c>
      <c r="D18" s="1312">
        <v>0</v>
      </c>
      <c r="E18" s="1312">
        <v>16098</v>
      </c>
      <c r="F18" s="1312">
        <v>35323</v>
      </c>
      <c r="G18" s="1312">
        <v>123874</v>
      </c>
      <c r="H18" s="1312">
        <v>0</v>
      </c>
      <c r="I18" s="1313">
        <v>104649</v>
      </c>
    </row>
    <row r="19" spans="2:9" ht="32.450000000000003" customHeight="1" thickBot="1">
      <c r="C19" s="1321" t="s">
        <v>525</v>
      </c>
      <c r="D19" s="1312">
        <v>0</v>
      </c>
      <c r="E19" s="1312">
        <v>171982</v>
      </c>
      <c r="F19" s="1312"/>
      <c r="G19" s="1312">
        <v>54317</v>
      </c>
      <c r="H19" s="1312">
        <v>0</v>
      </c>
      <c r="I19" s="1313">
        <v>226299</v>
      </c>
    </row>
    <row r="20" spans="2:9" ht="32.450000000000003" customHeight="1" thickBot="1">
      <c r="C20" s="1321" t="s">
        <v>14</v>
      </c>
      <c r="D20" s="1312">
        <v>0</v>
      </c>
      <c r="E20" s="1312">
        <v>1721</v>
      </c>
      <c r="F20" s="1312">
        <v>1280</v>
      </c>
      <c r="G20" s="1312">
        <v>19031</v>
      </c>
      <c r="H20" s="1312">
        <v>0</v>
      </c>
      <c r="I20" s="1313">
        <v>19472</v>
      </c>
    </row>
    <row r="21" spans="2:9" ht="32.450000000000003" customHeight="1" thickBot="1">
      <c r="C21" s="1321" t="s">
        <v>526</v>
      </c>
      <c r="D21" s="1312">
        <v>0</v>
      </c>
      <c r="E21" s="1312">
        <v>1422</v>
      </c>
      <c r="F21" s="1312">
        <v>1422</v>
      </c>
      <c r="G21" s="1312">
        <v>0</v>
      </c>
      <c r="H21" s="1312">
        <v>0</v>
      </c>
      <c r="I21" s="1313">
        <v>0</v>
      </c>
    </row>
    <row r="22" spans="2:9" ht="32.450000000000003" customHeight="1" thickBot="1">
      <c r="C22" s="1321" t="s">
        <v>424</v>
      </c>
      <c r="D22" s="1312">
        <v>0</v>
      </c>
      <c r="E22" s="1312">
        <v>7584</v>
      </c>
      <c r="F22" s="1312">
        <v>5197</v>
      </c>
      <c r="G22" s="1312">
        <v>217655</v>
      </c>
      <c r="H22" s="1312">
        <v>0</v>
      </c>
      <c r="I22" s="1313">
        <v>220042</v>
      </c>
    </row>
    <row r="23" spans="2:9" ht="32.450000000000003" customHeight="1" thickBot="1">
      <c r="C23" s="1321" t="s">
        <v>19</v>
      </c>
      <c r="D23" s="1312">
        <v>0</v>
      </c>
      <c r="E23" s="1312">
        <v>605196</v>
      </c>
      <c r="F23" s="1312">
        <v>355196</v>
      </c>
      <c r="G23" s="1312">
        <v>0</v>
      </c>
      <c r="H23" s="1312">
        <v>0</v>
      </c>
      <c r="I23" s="1313">
        <v>250000</v>
      </c>
    </row>
    <row r="24" spans="2:9" ht="32.450000000000003" customHeight="1" thickBot="1">
      <c r="B24" s="83"/>
      <c r="C24" s="1321" t="s">
        <v>66</v>
      </c>
      <c r="D24" s="1312">
        <v>0</v>
      </c>
      <c r="E24" s="1312">
        <v>300000</v>
      </c>
      <c r="F24" s="1312">
        <v>0</v>
      </c>
      <c r="G24" s="1312">
        <v>0</v>
      </c>
      <c r="H24" s="1312">
        <v>0</v>
      </c>
      <c r="I24" s="1313">
        <v>300000</v>
      </c>
    </row>
    <row r="25" spans="2:9" ht="32.450000000000003" customHeight="1" thickBot="1">
      <c r="B25" s="83"/>
      <c r="C25" s="1321" t="s">
        <v>21</v>
      </c>
      <c r="D25" s="1312">
        <v>0</v>
      </c>
      <c r="E25" s="1312">
        <v>1184</v>
      </c>
      <c r="F25" s="1312">
        <v>0</v>
      </c>
      <c r="G25" s="1312">
        <v>3491</v>
      </c>
      <c r="H25" s="1312">
        <v>0</v>
      </c>
      <c r="I25" s="1313">
        <v>4675</v>
      </c>
    </row>
    <row r="26" spans="2:9" ht="32.450000000000003" customHeight="1" thickBot="1">
      <c r="B26" s="83"/>
      <c r="C26" s="1321" t="s">
        <v>886</v>
      </c>
      <c r="D26" s="1312">
        <v>19759</v>
      </c>
      <c r="E26" s="1312">
        <v>0</v>
      </c>
      <c r="F26" s="1312">
        <v>0</v>
      </c>
      <c r="G26" s="1312">
        <v>65956</v>
      </c>
      <c r="H26" s="1312">
        <v>0</v>
      </c>
      <c r="I26" s="1313">
        <v>46197</v>
      </c>
    </row>
    <row r="27" spans="2:9" ht="24" thickBot="1">
      <c r="C27" s="1092" t="s">
        <v>1049</v>
      </c>
      <c r="D27" s="1315">
        <v>1113942</v>
      </c>
      <c r="E27" s="1315">
        <v>1113942</v>
      </c>
      <c r="F27" s="1315">
        <v>969421</v>
      </c>
      <c r="G27" s="1315">
        <v>969421</v>
      </c>
      <c r="H27" s="1315">
        <v>1190526</v>
      </c>
      <c r="I27" s="1318">
        <v>1190526</v>
      </c>
    </row>
    <row r="28" spans="2:9" ht="19.5" thickTop="1"/>
    <row r="29" spans="2:9">
      <c r="D29" s="1096"/>
      <c r="E29" s="1096"/>
      <c r="G29" s="1096"/>
      <c r="H29" s="1096"/>
    </row>
    <row r="30" spans="2:9">
      <c r="D30" s="1096"/>
    </row>
    <row r="31" spans="2:9">
      <c r="E31" s="1096"/>
    </row>
    <row r="32" spans="2:9">
      <c r="D32" s="1096"/>
      <c r="E32" s="1096"/>
    </row>
    <row r="33" spans="4:5">
      <c r="D33" s="1096"/>
      <c r="E33" s="1096"/>
    </row>
    <row r="34" spans="4:5">
      <c r="D34" s="1096"/>
      <c r="E34" s="1096"/>
    </row>
    <row r="36" spans="4:5">
      <c r="E36" s="1096"/>
    </row>
    <row r="68" ht="19.5" customHeight="1"/>
    <row r="69" ht="18" customHeight="1"/>
    <row r="70" ht="19.5" customHeight="1"/>
  </sheetData>
  <mergeCells count="3">
    <mergeCell ref="C1:I1"/>
    <mergeCell ref="C2:I2"/>
    <mergeCell ref="C3:I3"/>
  </mergeCells>
  <pageMargins left="0.7" right="0.7" top="0.75" bottom="0.75" header="0.3" footer="0.3"/>
  <pageSetup paperSize="9" scale="66" orientation="portrait" horizontalDpi="300" verticalDpi="300"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40</vt:i4>
      </vt:variant>
    </vt:vector>
  </HeadingPairs>
  <TitlesOfParts>
    <vt:vector size="90" baseType="lpstr">
      <vt:lpstr>سر برگ صفحات</vt:lpstr>
      <vt:lpstr>کاربرگ صورت وضعیت</vt:lpstr>
      <vt:lpstr>سود و زیان فرعی</vt:lpstr>
      <vt:lpstr>کاربرگ سود و زیان </vt:lpstr>
      <vt:lpstr>ثبت حذفی</vt:lpstr>
      <vt:lpstr>کل حذفی</vt:lpstr>
      <vt:lpstr>سیراف حساب</vt:lpstr>
      <vt:lpstr>تراز ازمایشی</vt:lpstr>
      <vt:lpstr>تراز کل </vt:lpstr>
      <vt:lpstr>ص امضا</vt:lpstr>
      <vt:lpstr>سودوزيان تل</vt:lpstr>
      <vt:lpstr>وضعيت مالي تل</vt:lpstr>
      <vt:lpstr>حقوق مالكانه تل</vt:lpstr>
      <vt:lpstr>جريان هاي نقدي تل</vt:lpstr>
      <vt:lpstr>سودوزيان</vt:lpstr>
      <vt:lpstr>وضعيت مالي</vt:lpstr>
      <vt:lpstr>حقوق مالكانه</vt:lpstr>
      <vt:lpstr>جريان هاي نقدي</vt:lpstr>
      <vt:lpstr>تاريخچه</vt:lpstr>
      <vt:lpstr>اهم رويه1</vt:lpstr>
      <vt:lpstr>اهم رويه3</vt:lpstr>
      <vt:lpstr>اهم رويه4</vt:lpstr>
      <vt:lpstr>اهم رویه5</vt:lpstr>
      <vt:lpstr>اهم رويه6</vt:lpstr>
      <vt:lpstr>5</vt:lpstr>
      <vt:lpstr>6</vt:lpstr>
      <vt:lpstr>7</vt:lpstr>
      <vt:lpstr>8</vt:lpstr>
      <vt:lpstr>9</vt:lpstr>
      <vt:lpstr>9-1</vt:lpstr>
      <vt:lpstr>10-11</vt:lpstr>
      <vt:lpstr>12-13</vt:lpstr>
      <vt:lpstr>15</vt:lpstr>
      <vt:lpstr>14</vt:lpstr>
      <vt:lpstr>14-1</vt:lpstr>
      <vt:lpstr>15-16</vt:lpstr>
      <vt:lpstr>19-20</vt:lpstr>
      <vt:lpstr>21</vt:lpstr>
      <vt:lpstr>18</vt:lpstr>
      <vt:lpstr>19</vt:lpstr>
      <vt:lpstr>20</vt:lpstr>
      <vt:lpstr>21-22</vt:lpstr>
      <vt:lpstr>22-23</vt:lpstr>
      <vt:lpstr>24</vt:lpstr>
      <vt:lpstr>25</vt:lpstr>
      <vt:lpstr>25-1</vt:lpstr>
      <vt:lpstr>26-3</vt:lpstr>
      <vt:lpstr>26-4</vt:lpstr>
      <vt:lpstr>26-27</vt:lpstr>
      <vt:lpstr>پيوست</vt:lpstr>
      <vt:lpstr>'10-11'!Print_Area</vt:lpstr>
      <vt:lpstr>'12-13'!Print_Area</vt:lpstr>
      <vt:lpstr>'14'!Print_Area</vt:lpstr>
      <vt:lpstr>'14-1'!Print_Area</vt:lpstr>
      <vt:lpstr>'15'!Print_Area</vt:lpstr>
      <vt:lpstr>'15-16'!Print_Area</vt:lpstr>
      <vt:lpstr>'18'!Print_Area</vt:lpstr>
      <vt:lpstr>'19'!Print_Area</vt:lpstr>
      <vt:lpstr>'19-20'!Print_Area</vt:lpstr>
      <vt:lpstr>'20'!Print_Area</vt:lpstr>
      <vt:lpstr>'21'!Print_Area</vt:lpstr>
      <vt:lpstr>'21-22'!Print_Area</vt:lpstr>
      <vt:lpstr>'22-23'!Print_Area</vt:lpstr>
      <vt:lpstr>'24'!Print_Area</vt:lpstr>
      <vt:lpstr>'25'!Print_Area</vt:lpstr>
      <vt:lpstr>'26-3'!Print_Area</vt:lpstr>
      <vt:lpstr>'26-4'!Print_Area</vt:lpstr>
      <vt:lpstr>'5'!Print_Area</vt:lpstr>
      <vt:lpstr>'6'!Print_Area</vt:lpstr>
      <vt:lpstr>'7'!Print_Area</vt:lpstr>
      <vt:lpstr>'8'!Print_Area</vt:lpstr>
      <vt:lpstr>'9'!Print_Area</vt:lpstr>
      <vt:lpstr>'9-1'!Print_Area</vt:lpstr>
      <vt:lpstr>'اهم رويه1'!Print_Area</vt:lpstr>
      <vt:lpstr>'اهم رويه3'!Print_Area</vt:lpstr>
      <vt:lpstr>'اهم رويه4'!Print_Area</vt:lpstr>
      <vt:lpstr>'اهم رويه6'!Print_Area</vt:lpstr>
      <vt:lpstr>پيوست!Print_Area</vt:lpstr>
      <vt:lpstr>تاريخچه!Print_Area</vt:lpstr>
      <vt:lpstr>'تراز ازمایشی'!Print_Area</vt:lpstr>
      <vt:lpstr>'تراز کل '!Print_Area</vt:lpstr>
      <vt:lpstr>'جريان هاي نقدي'!Print_Area</vt:lpstr>
      <vt:lpstr>'جريان هاي نقدي تل'!Print_Area</vt:lpstr>
      <vt:lpstr>'حقوق مالكانه'!Print_Area</vt:lpstr>
      <vt:lpstr>سودوزيان!Print_Area</vt:lpstr>
      <vt:lpstr>'ص امضا'!Print_Area</vt:lpstr>
      <vt:lpstr>'وضعيت مالي'!Print_Area</vt:lpstr>
      <vt:lpstr>'جريان هاي نقدي'!Print_Titles</vt:lpstr>
      <vt:lpstr>'حقوق مالكانه'!Print_Titles</vt:lpstr>
      <vt:lpstr>'وضعيت مالي'!Print_Titles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u2120</dc:creator>
  <cp:lastModifiedBy>Mohamad</cp:lastModifiedBy>
  <cp:lastPrinted>2022-03-10T11:38:52Z</cp:lastPrinted>
  <dcterms:created xsi:type="dcterms:W3CDTF">2019-08-03T05:17:39Z</dcterms:created>
  <dcterms:modified xsi:type="dcterms:W3CDTF">2022-09-17T08:39:14Z</dcterms:modified>
</cp:coreProperties>
</file>