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hamad\Downloads\"/>
    </mc:Choice>
  </mc:AlternateContent>
  <xr:revisionPtr revIDLastSave="0" documentId="13_ncr:1_{72A9B6CA-06DA-4A8F-A69F-3936F31779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سیراف حساب" sheetId="4" r:id="rId1"/>
    <sheet name="مشخصات کارکنان شرکت سیراف" sheetId="3" r:id="rId2"/>
    <sheet name="فیش حقوقی شرکت سیراف" sheetId="2" r:id="rId3"/>
  </sheets>
  <definedNames>
    <definedName name="_xlnm._FilterDatabase" localSheetId="1" hidden="1">'مشخصات کارکنان شرکت سیراف'!$A$1:$N$1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2" l="1"/>
  <c r="D11" i="2"/>
  <c r="D9" i="2"/>
  <c r="E6" i="2"/>
  <c r="D15" i="2"/>
  <c r="C7" i="2"/>
  <c r="D13" i="2"/>
  <c r="D12" i="2"/>
  <c r="D10" i="2"/>
  <c r="D14" i="2"/>
  <c r="G12" i="2"/>
  <c r="D16" i="2"/>
  <c r="G9" i="2"/>
  <c r="G11" i="2"/>
  <c r="G7" i="2"/>
  <c r="E7" i="2"/>
  <c r="G6" i="2"/>
  <c r="C6" i="2"/>
  <c r="G5" i="2"/>
  <c r="C5" i="2"/>
  <c r="D17" i="2"/>
  <c r="D18" i="2"/>
  <c r="G13" i="2"/>
  <c r="G1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 ali</author>
  </authors>
  <commentList>
    <comment ref="E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فرض میکنیم هیچ یک از پرسنل شرکت آیسان حقوق بالای 50،000،000 ریال ندارد. بنابراین فقط درصد طبقه اول مالیات محاسبه شده است
معافیت حقوق سال 99 ماهانه 30،000،000 ریال.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<sst xmlns="http://schemas.openxmlformats.org/spreadsheetml/2006/main" count="60" uniqueCount="53">
  <si>
    <t>غیبت</t>
  </si>
  <si>
    <t>حق مسکن</t>
  </si>
  <si>
    <t>حق اولاد</t>
  </si>
  <si>
    <t>اضافه کاری</t>
  </si>
  <si>
    <t>تعداد اولاد</t>
  </si>
  <si>
    <t>مساعده</t>
  </si>
  <si>
    <t>7%سهم بیمه کارگر</t>
  </si>
  <si>
    <t>شماره کارمندی</t>
  </si>
  <si>
    <t>تاریخ صدور</t>
  </si>
  <si>
    <t>نام و نام خانوادگی</t>
  </si>
  <si>
    <t>تعداد فرزند</t>
  </si>
  <si>
    <t>وضعیت تأهل</t>
  </si>
  <si>
    <t>متاهل</t>
  </si>
  <si>
    <t>تعداد روز کارکرد</t>
  </si>
  <si>
    <t>مرخصی استفاده نشده
ساعت</t>
  </si>
  <si>
    <t>ساعات اضافه کاری</t>
  </si>
  <si>
    <t>حقوق و مزایا</t>
  </si>
  <si>
    <t>وام</t>
  </si>
  <si>
    <t>مالیات بر حقوق</t>
  </si>
  <si>
    <t>سایر کسورات</t>
  </si>
  <si>
    <t>کسورات</t>
  </si>
  <si>
    <t>تعداد روز غیبت</t>
  </si>
  <si>
    <t>مشخصات کارکرد پرسنل</t>
  </si>
  <si>
    <t>جمع حقوق و مزایای مشمول مالیات</t>
  </si>
  <si>
    <t>کدپرسنلی</t>
  </si>
  <si>
    <t xml:space="preserve">تعداد روز کارکرد </t>
  </si>
  <si>
    <t>تاریخ استخدام</t>
  </si>
  <si>
    <t>حقوق پایه روزانه</t>
  </si>
  <si>
    <t>حقوق ماهیانه</t>
  </si>
  <si>
    <t xml:space="preserve">کمک هزینه اقلام مصرفی خانوار </t>
  </si>
  <si>
    <t xml:space="preserve">حق ماموریت </t>
  </si>
  <si>
    <t>کل حقوق و مزایا</t>
  </si>
  <si>
    <t>ساعات مرخصی استفاده نشده</t>
  </si>
  <si>
    <t>سابقه خدمت به ماه</t>
  </si>
  <si>
    <t>ماه مورد نظر</t>
  </si>
  <si>
    <t>حق ماموریت</t>
  </si>
  <si>
    <t>تعداد روز ماموریت</t>
  </si>
  <si>
    <t>جمع حقوق و مزایای مشمول بیمه</t>
  </si>
  <si>
    <t>خالص پرداختی - ریال</t>
  </si>
  <si>
    <t>30 ماه</t>
  </si>
  <si>
    <t>27 ماه</t>
  </si>
  <si>
    <t>1399/01/10</t>
  </si>
  <si>
    <t>تعداد روز کامل ماه 30 یا 31 یا 29 روز</t>
  </si>
  <si>
    <t>1401/01/01</t>
  </si>
  <si>
    <t>محمد احمدی</t>
  </si>
  <si>
    <t>احمد  صداقت</t>
  </si>
  <si>
    <t>1401/03/31</t>
  </si>
  <si>
    <t>1399/03/31</t>
  </si>
  <si>
    <t>سیراف حساب: مرکز فروش، آموزش و خدمات حسابداری و مالیات</t>
  </si>
  <si>
    <t>جهت اطلاع از جدید ترین مباحث مالی و مالیاتی در اینستاگرام سیراف حساب کلیک کنید</t>
  </si>
  <si>
    <t>برا ی دریافت به روز ترین  مطالب کاربردی حسابداری و مالیات در تلگرام سیراف حساب کلیک کنید</t>
  </si>
  <si>
    <t>جهت مطالعه توضیحات بیشتر در مورد این فایل و شرح کامل فیش حقوقی  روی این لینک کلیک کنید</t>
  </si>
  <si>
    <t>فیش حقوقی شرکت سیراف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</si>
</sst>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-_ ;_ * #,##0.00\-_ ;_ * &quot;-&quot;??_-_ ;_ @_ "/>
    <numFmt numFmtId="164" formatCode="_ * #,##0_-_ ;_ * #,##0\-_ ;_ * &quot;-&quot;??_-_ ;_ @_ "/>
  </numFmts>
  <fonts count="12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2  Nazanin"/>
      <charset val="178"/>
    </font>
    <font>
      <b/>
      <sz val="11"/>
      <color theme="1"/>
      <name val="2  Nazanin"/>
      <charset val="17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B Titr"/>
      <charset val="178"/>
    </font>
    <font>
      <b/>
      <sz val="16"/>
      <color theme="1"/>
      <name val="B Titr"/>
      <charset val="178"/>
    </font>
    <font>
      <b/>
      <sz val="11"/>
      <color rgb="FFFF0000"/>
      <name val="B Titr"/>
      <charset val="178"/>
    </font>
    <font>
      <u/>
      <sz val="11"/>
      <color theme="10"/>
      <name val="Calibri"/>
      <family val="2"/>
      <charset val="178"/>
      <scheme val="minor"/>
    </font>
    <font>
      <sz val="18"/>
      <color theme="0"/>
      <name val="2  Davat"/>
      <charset val="178"/>
    </font>
    <font>
      <sz val="16"/>
      <color theme="0"/>
      <name val="2  Davat"/>
      <charset val="178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164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64" fontId="6" fillId="0" borderId="7" xfId="1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64" fontId="6" fillId="0" borderId="20" xfId="1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4" fontId="6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164" fontId="6" fillId="0" borderId="9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164" fontId="6" fillId="0" borderId="5" xfId="1" applyNumberFormat="1" applyFont="1" applyFill="1" applyBorder="1" applyAlignment="1" applyProtection="1">
      <alignment vertical="center" wrapText="1"/>
      <protection hidden="1"/>
    </xf>
    <xf numFmtId="164" fontId="6" fillId="0" borderId="11" xfId="0" applyNumberFormat="1" applyFont="1" applyFill="1" applyBorder="1" applyAlignment="1" applyProtection="1">
      <alignment vertical="center" wrapText="1"/>
      <protection locked="0"/>
    </xf>
    <xf numFmtId="164" fontId="6" fillId="0" borderId="2" xfId="1" applyNumberFormat="1" applyFont="1" applyFill="1" applyBorder="1" applyAlignment="1" applyProtection="1">
      <alignment vertical="center" wrapText="1"/>
      <protection locked="0"/>
    </xf>
    <xf numFmtId="164" fontId="6" fillId="0" borderId="8" xfId="0" applyNumberFormat="1" applyFont="1" applyFill="1" applyBorder="1" applyAlignment="1" applyProtection="1">
      <alignment vertical="center" wrapText="1"/>
      <protection locked="0"/>
    </xf>
    <xf numFmtId="164" fontId="6" fillId="0" borderId="8" xfId="0" applyNumberFormat="1" applyFont="1" applyFill="1" applyBorder="1" applyAlignment="1" applyProtection="1">
      <alignment vertical="center" wrapText="1"/>
      <protection hidden="1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/>
      <protection locked="0"/>
    </xf>
    <xf numFmtId="164" fontId="6" fillId="0" borderId="0" xfId="1" applyNumberFormat="1" applyFont="1" applyFill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164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justify" vertical="center"/>
    </xf>
    <xf numFmtId="0" fontId="3" fillId="0" borderId="0" xfId="0" applyFont="1" applyFill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164" fontId="3" fillId="0" borderId="0" xfId="0" applyNumberFormat="1" applyFont="1" applyFill="1" applyAlignment="1" applyProtection="1">
      <alignment horizontal="center" vertical="center"/>
    </xf>
    <xf numFmtId="0" fontId="11" fillId="5" borderId="0" xfId="2" applyFont="1" applyFill="1" applyAlignment="1" applyProtection="1">
      <alignment horizontal="center" vertical="center"/>
    </xf>
    <xf numFmtId="0" fontId="9" fillId="5" borderId="0" xfId="2" applyFill="1" applyAlignment="1" applyProtection="1">
      <alignment horizontal="center" vertical="center"/>
    </xf>
    <xf numFmtId="0" fontId="10" fillId="5" borderId="0" xfId="2" applyFont="1" applyFill="1" applyAlignment="1" applyProtection="1">
      <alignment horizontal="center" vertical="center"/>
    </xf>
    <xf numFmtId="0" fontId="0" fillId="0" borderId="0" xfId="0" applyAlignment="1">
      <alignment horizontal="center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 locked="0"/>
    </xf>
    <xf numFmtId="0" fontId="6" fillId="0" borderId="25" xfId="0" applyFont="1" applyFill="1" applyBorder="1" applyAlignment="1" applyProtection="1">
      <alignment vertical="center"/>
      <protection locked="0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right" vertical="center"/>
      <protection locked="0"/>
    </xf>
    <xf numFmtId="0" fontId="6" fillId="0" borderId="3" xfId="0" applyFont="1" applyFill="1" applyBorder="1" applyAlignment="1" applyProtection="1">
      <alignment horizontal="right" vertical="center"/>
      <protection locked="0"/>
    </xf>
  </cellXfs>
  <cellStyles count="3">
    <cellStyle name="Comma" xfId="1" builtinId="3"/>
    <cellStyle name="Hyperlink" xfId="2" builtinId="8"/>
    <cellStyle name="Normal" xfId="0" builtinId="0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Titr"/>
        <charset val="17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Titr"/>
        <charset val="178"/>
        <scheme val="none"/>
      </font>
      <numFmt numFmtId="164" formatCode="_ * #,##0_-_ ;_ * #,##0\-_ ;_ * &quot;-&quot;??_-_ ;_ @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Titr"/>
        <charset val="17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Titr"/>
        <charset val="17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Titr"/>
        <charset val="17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Titr"/>
        <charset val="17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Titr"/>
        <charset val="17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Titr"/>
        <charset val="17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Titr"/>
        <charset val="17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Titr"/>
        <charset val="178"/>
        <scheme val="none"/>
      </font>
      <numFmt numFmtId="164" formatCode="_ * #,##0_-_ ;_ * #,##0\-_ ;_ * &quot;-&quot;??_-_ ;_ @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Titr"/>
        <charset val="17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Titr"/>
        <charset val="17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Titr"/>
        <charset val="17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Titr"/>
        <charset val="17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Titr"/>
        <charset val="17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Titr"/>
        <charset val="17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jpg"/><Relationship Id="rId4" Type="http://schemas.openxmlformats.org/officeDocument/2006/relationships/hyperlink" Target="https://sirafhesab.i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14</xdr:row>
      <xdr:rowOff>33338</xdr:rowOff>
    </xdr:from>
    <xdr:to>
      <xdr:col>0</xdr:col>
      <xdr:colOff>433387</xdr:colOff>
      <xdr:row>15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EC04CD-7F49-475A-A3F8-F7EFE9F6D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475938" y="2767013"/>
          <a:ext cx="338138" cy="319087"/>
        </a:xfrm>
        <a:prstGeom prst="rect">
          <a:avLst/>
        </a:prstGeom>
      </xdr:spPr>
    </xdr:pic>
    <xdr:clientData/>
  </xdr:twoCellAnchor>
  <xdr:twoCellAnchor editAs="oneCell">
    <xdr:from>
      <xdr:col>0</xdr:col>
      <xdr:colOff>85726</xdr:colOff>
      <xdr:row>17</xdr:row>
      <xdr:rowOff>28576</xdr:rowOff>
    </xdr:from>
    <xdr:to>
      <xdr:col>0</xdr:col>
      <xdr:colOff>476250</xdr:colOff>
      <xdr:row>19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6A271A6-FA47-4EA2-BF62-0C3C06059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433075" y="3238501"/>
          <a:ext cx="390524" cy="37147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11</xdr:row>
      <xdr:rowOff>9525</xdr:rowOff>
    </xdr:from>
    <xdr:to>
      <xdr:col>0</xdr:col>
      <xdr:colOff>485775</xdr:colOff>
      <xdr:row>13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B8F1EB5-A0DB-4C1F-87EB-2C2086C3D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423550" y="2219325"/>
          <a:ext cx="457200" cy="438150"/>
        </a:xfrm>
        <a:prstGeom prst="rect">
          <a:avLst/>
        </a:prstGeom>
      </xdr:spPr>
    </xdr:pic>
    <xdr:clientData/>
  </xdr:twoCellAnchor>
  <xdr:twoCellAnchor editAs="oneCell">
    <xdr:from>
      <xdr:col>0</xdr:col>
      <xdr:colOff>57149</xdr:colOff>
      <xdr:row>20</xdr:row>
      <xdr:rowOff>57149</xdr:rowOff>
    </xdr:from>
    <xdr:to>
      <xdr:col>0</xdr:col>
      <xdr:colOff>523875</xdr:colOff>
      <xdr:row>22</xdr:row>
      <xdr:rowOff>238124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2EE00FC-FE93-4C5B-9908-07FDD3E3E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385450" y="3724274"/>
          <a:ext cx="466726" cy="447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2428875</xdr:colOff>
      <xdr:row>11</xdr:row>
      <xdr:rowOff>9524</xdr:rowOff>
    </xdr:to>
    <xdr:pic>
      <xdr:nvPicPr>
        <xdr:cNvPr id="6" name="Pictur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0AE0B8A-0771-4B0F-9D9D-B5F22EDCD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994050" y="0"/>
          <a:ext cx="7915275" cy="22002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F7AE74-A4FF-4C49-9A78-E6BA0DFC7CE0}" name="Table1" displayName="Table1" ref="A1:N8" totalsRowShown="0" headerRowDxfId="18" dataDxfId="16" headerRowBorderDxfId="17" tableBorderDxfId="15" totalsRowBorderDxfId="14">
  <autoFilter ref="A1:N8" xr:uid="{72F7AE74-A4FF-4C49-9A78-E6BA0DFC7CE0}"/>
  <tableColumns count="14">
    <tableColumn id="1" xr3:uid="{186E176E-C236-4C3B-B0F5-8BC717E904D5}" name="شماره کارمندی" dataDxfId="13"/>
    <tableColumn id="2" xr3:uid="{087E6E4A-0D0F-43F2-968A-0A6135A152DC}" name="ماه مورد نظر" dataDxfId="12"/>
    <tableColumn id="3" xr3:uid="{5ED164C6-D2E1-4306-B85E-82C35D9E18FD}" name="نام و نام خانوادگی" dataDxfId="11"/>
    <tableColumn id="4" xr3:uid="{C809C589-9894-4D31-92D4-F8ECFF1C9A94}" name="تعداد روز کارکرد " dataDxfId="10"/>
    <tableColumn id="5" xr3:uid="{1240A2BD-DB96-4E68-8124-4DDD515C384B}" name="حقوق پایه روزانه" dataDxfId="9" dataCellStyle="Comma"/>
    <tableColumn id="6" xr3:uid="{9D7761D7-C5D9-4D1B-ABF0-AF8026F9BFD2}" name="تعداد اولاد" dataDxfId="8"/>
    <tableColumn id="7" xr3:uid="{FB8170B9-8FB3-4AEB-A29F-B35E6667B4E3}" name="وضعیت تأهل" dataDxfId="7"/>
    <tableColumn id="8" xr3:uid="{6071C139-F31A-4366-A3A2-A218F1B83960}" name="ساعات اضافه کاری" dataDxfId="6"/>
    <tableColumn id="9" xr3:uid="{5F92E8A4-6F1B-4EAE-8CAE-A335AF9D01AD}" name="ساعات مرخصی استفاده نشده" dataDxfId="5"/>
    <tableColumn id="10" xr3:uid="{A00D5279-AC27-4494-ADC3-6C9CCF58CF1E}" name="تعداد روز غیبت" dataDxfId="4"/>
    <tableColumn id="11" xr3:uid="{CC97CA39-F984-4719-904F-337228D41489}" name="تعداد روز ماموریت" dataDxfId="3"/>
    <tableColumn id="12" xr3:uid="{8B6B3204-92A3-4F8B-9440-7BCD6CE28DEE}" name="سابقه خدمت به ماه" dataDxfId="2"/>
    <tableColumn id="13" xr3:uid="{5115469E-B080-4BAB-B175-C6EE867109B7}" name="مساعده" dataDxfId="1" dataCellStyle="Comma"/>
    <tableColumn id="14" xr3:uid="{80469315-15AF-4CEE-B914-7E003BF3D0B9}" name="تاریخ استخدام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.me/sirafhesab/" TargetMode="External"/><Relationship Id="rId2" Type="http://schemas.openxmlformats.org/officeDocument/2006/relationships/hyperlink" Target="https://sirafhesab.ir/" TargetMode="External"/><Relationship Id="rId1" Type="http://schemas.openxmlformats.org/officeDocument/2006/relationships/hyperlink" Target="https://instagram.com/sirafhesab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sirafhesab.ir/blog/%D9%85%D9%82%D8%A7%D9%84%D8%A7%D8%AA/P1095-%D8%B4%D8%B1%D8%AD-%DA%A9%D8%A7%D9%85%D9%84%DB%8C-%D8%A7%D8%B2-%D9%85%D8%A7%D8%AF%D9%87-131-%D9%82%D8%A7%D9%86%D9%88%D9%86-%D9%85%D8%A7%D9%84%DB%8C%D8%A7%D8%AA-%D9%87%D8%A7%DB%8C-%D9%85%D8%B3%D8%AA%D9%82%DB%8C%D9%85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0A51A-D618-4FE5-92B2-E40B30C1EA26}">
  <sheetPr>
    <tabColor rgb="FFFF0000"/>
  </sheetPr>
  <dimension ref="A11:J23"/>
  <sheetViews>
    <sheetView rightToLeft="1" tabSelected="1" workbookViewId="0">
      <selection activeCell="I28" sqref="I28"/>
    </sheetView>
  </sheetViews>
  <sheetFormatPr defaultRowHeight="15"/>
  <cols>
    <col min="9" max="9" width="32.125" customWidth="1"/>
  </cols>
  <sheetData>
    <row r="11" spans="1:10" ht="22.5" customHeight="1"/>
    <row r="12" spans="1:10">
      <c r="A12" s="49" t="s">
        <v>48</v>
      </c>
      <c r="B12" s="49"/>
      <c r="C12" s="49"/>
      <c r="D12" s="49"/>
      <c r="E12" s="49"/>
      <c r="F12" s="49"/>
      <c r="G12" s="49"/>
      <c r="H12" s="49"/>
      <c r="I12" s="49"/>
    </row>
    <row r="13" spans="1:10" ht="18" customHeight="1">
      <c r="A13" s="49"/>
      <c r="B13" s="49"/>
      <c r="C13" s="49"/>
      <c r="D13" s="49"/>
      <c r="E13" s="49"/>
      <c r="F13" s="49"/>
      <c r="G13" s="49"/>
      <c r="H13" s="49"/>
      <c r="I13" s="49"/>
      <c r="J13" s="42"/>
    </row>
    <row r="14" spans="1:10" ht="5.25" customHeight="1">
      <c r="A14" s="50"/>
      <c r="B14" s="50"/>
      <c r="C14" s="50"/>
      <c r="D14" s="50"/>
      <c r="E14" s="50"/>
      <c r="F14" s="50"/>
      <c r="G14" s="50"/>
      <c r="H14" s="50"/>
      <c r="I14" s="50"/>
    </row>
    <row r="15" spans="1:10">
      <c r="A15" s="47" t="s">
        <v>49</v>
      </c>
      <c r="B15" s="47"/>
      <c r="C15" s="47"/>
      <c r="D15" s="47"/>
      <c r="E15" s="47"/>
      <c r="F15" s="47"/>
      <c r="G15" s="47"/>
      <c r="H15" s="47"/>
      <c r="I15" s="47"/>
    </row>
    <row r="16" spans="1:10" ht="18" customHeight="1">
      <c r="A16" s="47"/>
      <c r="B16" s="47"/>
      <c r="C16" s="47"/>
      <c r="D16" s="47"/>
      <c r="E16" s="47"/>
      <c r="F16" s="47"/>
      <c r="G16" s="47"/>
      <c r="H16" s="47"/>
      <c r="I16" s="47"/>
    </row>
    <row r="17" spans="1:9" ht="4.5" customHeight="1">
      <c r="A17" s="50"/>
      <c r="B17" s="50"/>
      <c r="C17" s="50"/>
      <c r="D17" s="50"/>
      <c r="E17" s="50"/>
      <c r="F17" s="50"/>
      <c r="G17" s="50"/>
      <c r="H17" s="50"/>
      <c r="I17" s="50"/>
    </row>
    <row r="18" spans="1:9">
      <c r="A18" s="47" t="s">
        <v>50</v>
      </c>
      <c r="B18" s="47"/>
      <c r="C18" s="47"/>
      <c r="D18" s="47"/>
      <c r="E18" s="47"/>
      <c r="F18" s="47"/>
      <c r="G18" s="47"/>
      <c r="H18" s="47"/>
      <c r="I18" s="47"/>
    </row>
    <row r="19" spans="1:9">
      <c r="A19" s="47"/>
      <c r="B19" s="47"/>
      <c r="C19" s="47"/>
      <c r="D19" s="47"/>
      <c r="E19" s="47"/>
      <c r="F19" s="47"/>
      <c r="G19" s="47"/>
      <c r="H19" s="47"/>
      <c r="I19" s="47"/>
    </row>
    <row r="20" spans="1:9" ht="6.75" customHeight="1">
      <c r="A20" s="47"/>
      <c r="B20" s="47"/>
      <c r="C20" s="47"/>
      <c r="D20" s="47"/>
      <c r="E20" s="47"/>
      <c r="F20" s="47"/>
      <c r="G20" s="47"/>
      <c r="H20" s="47"/>
      <c r="I20" s="47"/>
    </row>
    <row r="21" spans="1:9" ht="6" customHeight="1">
      <c r="A21" s="50"/>
      <c r="B21" s="50"/>
      <c r="C21" s="50"/>
      <c r="D21" s="50"/>
      <c r="E21" s="50"/>
      <c r="F21" s="50"/>
      <c r="G21" s="50"/>
      <c r="H21" s="50"/>
      <c r="I21" s="50"/>
    </row>
    <row r="22" spans="1:9">
      <c r="A22" s="47" t="s">
        <v>51</v>
      </c>
      <c r="B22" s="48"/>
      <c r="C22" s="48"/>
      <c r="D22" s="48"/>
      <c r="E22" s="48"/>
      <c r="F22" s="48"/>
      <c r="G22" s="48"/>
      <c r="H22" s="48"/>
      <c r="I22" s="48"/>
    </row>
    <row r="23" spans="1:9" ht="21.75" customHeight="1">
      <c r="A23" s="48"/>
      <c r="B23" s="48"/>
      <c r="C23" s="48"/>
      <c r="D23" s="48"/>
      <c r="E23" s="48"/>
      <c r="F23" s="48"/>
      <c r="G23" s="48"/>
      <c r="H23" s="48"/>
      <c r="I23" s="48"/>
    </row>
  </sheetData>
  <sheetProtection algorithmName="SHA-512" hashValue="Q97k5wXZubzNSFxC5pqI8zWxxvgswOHtU6L9DlM3K8ddYsGQqTXSbNfjYdH7gosaMQNNDIqxwnrLjPFVpVFopA==" saltValue="AaX7/iBiUb4oSTFgh1SuZA==" spinCount="100000" sheet="1" objects="1" scenarios="1"/>
  <mergeCells count="7">
    <mergeCell ref="A22:I23"/>
    <mergeCell ref="A12:I13"/>
    <mergeCell ref="A14:I14"/>
    <mergeCell ref="A15:I16"/>
    <mergeCell ref="A17:I17"/>
    <mergeCell ref="A18:I20"/>
    <mergeCell ref="A21:I21"/>
  </mergeCells>
  <hyperlinks>
    <hyperlink ref="A15:I15" r:id="rId1" display="جهت اطلاع از جدید ترین مباحث مالی و مالیاتی در اینستاگرام سیراف حساب کلیک کنید" xr:uid="{89FCCE3F-22AC-466D-93BB-E31B8C488F8D}"/>
    <hyperlink ref="A12:I12" r:id="rId2" display="سیراف حساب: مرکز فروش، آموزش و خدمات حسابداری و مالیات" xr:uid="{B7F5C50B-7C3B-4A99-8272-C492439163AF}"/>
    <hyperlink ref="A18:I20" r:id="rId3" display="برا ی دریافت به روز ترین  مطالب کاربردی حسابداری و مالیات در تلگرام پرشین حساب کلیک کنید" xr:uid="{712A7426-5C10-416A-A906-3841161CFBA3}"/>
    <hyperlink ref="A22:I23" r:id="rId4" display="جهت مطالعه توضیحات بیشتر در مورد این فایل و تعدیلات سنواتی در حسابداری روی این لینک کلیک کنید" xr:uid="{E3AADEB0-CDA4-4D37-B78D-BE794AE786FD}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N8"/>
  <sheetViews>
    <sheetView rightToLeft="1" workbookViewId="0">
      <selection activeCell="A4" sqref="A4"/>
    </sheetView>
  </sheetViews>
  <sheetFormatPr defaultColWidth="13.375" defaultRowHeight="14.25"/>
  <cols>
    <col min="1" max="1" width="15.75" style="1" bestFit="1" customWidth="1"/>
    <col min="2" max="2" width="13.875" style="1" bestFit="1" customWidth="1"/>
    <col min="3" max="3" width="17.75" style="1" bestFit="1" customWidth="1"/>
    <col min="4" max="4" width="17.5" style="1" bestFit="1" customWidth="1"/>
    <col min="5" max="5" width="17" style="2" bestFit="1" customWidth="1"/>
    <col min="6" max="6" width="13.375" style="1"/>
    <col min="7" max="7" width="13.125" style="1" bestFit="1" customWidth="1"/>
    <col min="8" max="8" width="19" style="1" customWidth="1"/>
    <col min="9" max="9" width="24.625" style="1" bestFit="1" customWidth="1"/>
    <col min="10" max="10" width="17.25" style="1" customWidth="1"/>
    <col min="11" max="11" width="18" style="1" bestFit="1" customWidth="1"/>
    <col min="12" max="12" width="18" style="1" customWidth="1"/>
    <col min="13" max="13" width="12.5" style="2" bestFit="1" customWidth="1"/>
    <col min="14" max="14" width="14.875" style="1" bestFit="1" customWidth="1"/>
    <col min="15" max="16384" width="13.375" style="1"/>
  </cols>
  <sheetData>
    <row r="1" spans="1:14" ht="22.5">
      <c r="A1" s="7" t="s">
        <v>7</v>
      </c>
      <c r="B1" s="8" t="s">
        <v>34</v>
      </c>
      <c r="C1" s="8" t="s">
        <v>9</v>
      </c>
      <c r="D1" s="8" t="s">
        <v>25</v>
      </c>
      <c r="E1" s="9" t="s">
        <v>27</v>
      </c>
      <c r="F1" s="8" t="s">
        <v>4</v>
      </c>
      <c r="G1" s="8" t="s">
        <v>11</v>
      </c>
      <c r="H1" s="8" t="s">
        <v>15</v>
      </c>
      <c r="I1" s="10" t="s">
        <v>32</v>
      </c>
      <c r="J1" s="8" t="s">
        <v>21</v>
      </c>
      <c r="K1" s="8" t="s">
        <v>36</v>
      </c>
      <c r="L1" s="8" t="s">
        <v>33</v>
      </c>
      <c r="M1" s="9" t="s">
        <v>5</v>
      </c>
      <c r="N1" s="11" t="s">
        <v>26</v>
      </c>
    </row>
    <row r="2" spans="1:14" ht="24.75" customHeight="1">
      <c r="A2" s="12">
        <v>101</v>
      </c>
      <c r="B2" s="13" t="s">
        <v>46</v>
      </c>
      <c r="C2" s="13" t="s">
        <v>44</v>
      </c>
      <c r="D2" s="13">
        <v>31</v>
      </c>
      <c r="E2" s="14">
        <v>2484450</v>
      </c>
      <c r="F2" s="13">
        <v>3</v>
      </c>
      <c r="G2" s="13" t="s">
        <v>12</v>
      </c>
      <c r="H2" s="13">
        <v>33</v>
      </c>
      <c r="I2" s="13">
        <v>4</v>
      </c>
      <c r="J2" s="13">
        <v>0</v>
      </c>
      <c r="K2" s="13">
        <v>1</v>
      </c>
      <c r="L2" s="13" t="s">
        <v>40</v>
      </c>
      <c r="M2" s="14">
        <v>20000000</v>
      </c>
      <c r="N2" s="15" t="s">
        <v>43</v>
      </c>
    </row>
    <row r="3" spans="1:14" ht="24.75" customHeight="1">
      <c r="A3" s="12">
        <v>102</v>
      </c>
      <c r="B3" s="13" t="s">
        <v>47</v>
      </c>
      <c r="C3" s="13" t="s">
        <v>45</v>
      </c>
      <c r="D3" s="13">
        <v>31</v>
      </c>
      <c r="E3" s="14">
        <v>2484450</v>
      </c>
      <c r="F3" s="13">
        <v>2</v>
      </c>
      <c r="G3" s="13" t="s">
        <v>12</v>
      </c>
      <c r="H3" s="13">
        <v>12</v>
      </c>
      <c r="I3" s="13">
        <v>3</v>
      </c>
      <c r="J3" s="13">
        <v>0</v>
      </c>
      <c r="K3" s="13">
        <v>2</v>
      </c>
      <c r="L3" s="13" t="s">
        <v>39</v>
      </c>
      <c r="M3" s="14">
        <v>120000000</v>
      </c>
      <c r="N3" s="15" t="s">
        <v>41</v>
      </c>
    </row>
    <row r="4" spans="1:14" ht="24.75" customHeight="1">
      <c r="A4" s="12"/>
      <c r="B4" s="13"/>
      <c r="C4" s="13"/>
      <c r="D4" s="13"/>
      <c r="E4" s="14"/>
      <c r="F4" s="13"/>
      <c r="G4" s="13"/>
      <c r="H4" s="13"/>
      <c r="I4" s="13"/>
      <c r="J4" s="13"/>
      <c r="K4" s="13"/>
      <c r="L4" s="13"/>
      <c r="M4" s="14"/>
      <c r="N4" s="15"/>
    </row>
    <row r="5" spans="1:14" ht="24.75" customHeight="1">
      <c r="A5" s="12"/>
      <c r="B5" s="13"/>
      <c r="C5" s="13"/>
      <c r="D5" s="13"/>
      <c r="E5" s="14"/>
      <c r="F5" s="13"/>
      <c r="G5" s="13"/>
      <c r="H5" s="13"/>
      <c r="I5" s="13"/>
      <c r="J5" s="13"/>
      <c r="K5" s="13"/>
      <c r="L5" s="13"/>
      <c r="M5" s="14"/>
      <c r="N5" s="15"/>
    </row>
    <row r="6" spans="1:14" ht="24.75" customHeight="1">
      <c r="A6" s="12"/>
      <c r="B6" s="13"/>
      <c r="C6" s="13"/>
      <c r="D6" s="13"/>
      <c r="E6" s="14"/>
      <c r="F6" s="13"/>
      <c r="G6" s="13"/>
      <c r="H6" s="13"/>
      <c r="I6" s="13"/>
      <c r="J6" s="13"/>
      <c r="K6" s="13"/>
      <c r="L6" s="13"/>
      <c r="M6" s="14"/>
      <c r="N6" s="15"/>
    </row>
    <row r="7" spans="1:14" ht="24.75" customHeight="1">
      <c r="A7" s="12"/>
      <c r="B7" s="13"/>
      <c r="C7" s="13"/>
      <c r="D7" s="13"/>
      <c r="E7" s="14"/>
      <c r="F7" s="13"/>
      <c r="G7" s="13"/>
      <c r="H7" s="13"/>
      <c r="I7" s="13"/>
      <c r="J7" s="13"/>
      <c r="K7" s="13"/>
      <c r="L7" s="13"/>
      <c r="M7" s="14"/>
      <c r="N7" s="15"/>
    </row>
    <row r="8" spans="1:14" ht="24.75" customHeight="1">
      <c r="A8" s="16"/>
      <c r="B8" s="17"/>
      <c r="C8" s="17"/>
      <c r="D8" s="17"/>
      <c r="E8" s="18"/>
      <c r="F8" s="17"/>
      <c r="G8" s="17"/>
      <c r="H8" s="17"/>
      <c r="I8" s="17"/>
      <c r="J8" s="17"/>
      <c r="K8" s="17"/>
      <c r="L8" s="17"/>
      <c r="M8" s="18"/>
      <c r="N8" s="19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J19"/>
  <sheetViews>
    <sheetView rightToLeft="1" zoomScaleNormal="100" workbookViewId="0">
      <selection activeCell="D5" sqref="D5"/>
    </sheetView>
  </sheetViews>
  <sheetFormatPr defaultColWidth="8.875" defaultRowHeight="15"/>
  <cols>
    <col min="1" max="1" width="2.125" style="3" customWidth="1"/>
    <col min="2" max="2" width="32.875" style="3" customWidth="1"/>
    <col min="3" max="3" width="13.875" style="4" customWidth="1"/>
    <col min="4" max="4" width="15.375" style="4" customWidth="1"/>
    <col min="5" max="6" width="13.875" style="3" customWidth="1"/>
    <col min="7" max="7" width="15.875" style="3" customWidth="1"/>
    <col min="8" max="8" width="8.875" style="3"/>
    <col min="9" max="9" width="27.5" style="3" bestFit="1" customWidth="1"/>
    <col min="10" max="10" width="11.875" style="3" customWidth="1"/>
    <col min="11" max="14" width="15.75" style="3" customWidth="1"/>
    <col min="15" max="16384" width="8.875" style="3"/>
  </cols>
  <sheetData>
    <row r="1" spans="1:10" ht="15.75" thickBot="1">
      <c r="H1" s="43"/>
      <c r="I1" s="43"/>
      <c r="J1" s="43"/>
    </row>
    <row r="2" spans="1:10" ht="33.75" thickTop="1" thickBot="1">
      <c r="B2" s="51" t="s">
        <v>52</v>
      </c>
      <c r="C2" s="52"/>
      <c r="D2" s="52"/>
      <c r="E2" s="52"/>
      <c r="F2" s="52"/>
      <c r="G2" s="53"/>
      <c r="H2" s="43"/>
      <c r="I2" s="43"/>
      <c r="J2" s="43"/>
    </row>
    <row r="3" spans="1:10" ht="33" customHeight="1" thickTop="1" thickBot="1">
      <c r="B3" s="72" t="s">
        <v>22</v>
      </c>
      <c r="C3" s="73"/>
      <c r="D3" s="73"/>
      <c r="E3" s="73"/>
      <c r="F3" s="73"/>
      <c r="G3" s="74"/>
      <c r="H3" s="43"/>
      <c r="I3" s="43"/>
      <c r="J3" s="43"/>
    </row>
    <row r="4" spans="1:10" ht="24" customHeight="1" thickTop="1" thickBot="1">
      <c r="B4" s="54" t="s">
        <v>24</v>
      </c>
      <c r="C4" s="55"/>
      <c r="D4" s="56"/>
      <c r="E4" s="57">
        <v>101</v>
      </c>
      <c r="F4" s="58"/>
      <c r="G4" s="59"/>
      <c r="H4" s="43"/>
      <c r="I4" s="44" t="s">
        <v>42</v>
      </c>
      <c r="J4" s="45">
        <v>31</v>
      </c>
    </row>
    <row r="5" spans="1:10" ht="24" thickTop="1" thickBot="1">
      <c r="B5" s="20" t="s">
        <v>9</v>
      </c>
      <c r="C5" s="21" t="str">
        <f>VLOOKUP(E4,'مشخصات کارکنان شرکت سیراف'!A:O,3)</f>
        <v>محمد احمدی</v>
      </c>
      <c r="D5" s="22" t="s">
        <v>13</v>
      </c>
      <c r="E5" s="23">
        <f>VLOOKUP(E4,'مشخصات کارکنان شرکت سیراف'!A:O,4)</f>
        <v>31</v>
      </c>
      <c r="F5" s="22" t="s">
        <v>8</v>
      </c>
      <c r="G5" s="24" t="str">
        <f>VLOOKUP(E4,'مشخصات کارکنان شرکت سیراف'!A:O,2)</f>
        <v>1401/03/31</v>
      </c>
      <c r="H5" s="43"/>
      <c r="I5" s="43"/>
      <c r="J5" s="43"/>
    </row>
    <row r="6" spans="1:10" ht="46.5" thickTop="1" thickBot="1">
      <c r="B6" s="20" t="s">
        <v>14</v>
      </c>
      <c r="C6" s="25">
        <f>VLOOKUP(E4,'مشخصات کارکنان شرکت سیراف'!A:O,9)</f>
        <v>4</v>
      </c>
      <c r="D6" s="26" t="s">
        <v>10</v>
      </c>
      <c r="E6" s="25">
        <f>VLOOKUP(E4,'مشخصات کارکنان شرکت سیراف'!A:O,6)</f>
        <v>3</v>
      </c>
      <c r="F6" s="22" t="s">
        <v>11</v>
      </c>
      <c r="G6" s="24" t="str">
        <f>VLOOKUP(E4,'مشخصات کارکنان شرکت سیراف'!A:O,7)</f>
        <v>متاهل</v>
      </c>
      <c r="H6" s="43"/>
      <c r="I6" s="43"/>
      <c r="J6" s="43"/>
    </row>
    <row r="7" spans="1:10" ht="24" thickTop="1" thickBot="1">
      <c r="B7" s="27" t="s">
        <v>15</v>
      </c>
      <c r="C7" s="28">
        <f>VLOOKUP(E4,'مشخصات کارکنان شرکت سیراف'!A:O,8)</f>
        <v>33</v>
      </c>
      <c r="D7" s="29" t="s">
        <v>21</v>
      </c>
      <c r="E7" s="30">
        <f>VLOOKUP(E4,'مشخصات کارکنان شرکت سیراف'!A:O,10)</f>
        <v>0</v>
      </c>
      <c r="F7" s="31" t="s">
        <v>35</v>
      </c>
      <c r="G7" s="25">
        <f>VLOOKUP(E4,'مشخصات کارکنان شرکت سیراف'!A:O,11)</f>
        <v>1</v>
      </c>
      <c r="H7" s="43"/>
      <c r="I7" s="43"/>
      <c r="J7" s="43"/>
    </row>
    <row r="8" spans="1:10" ht="24" thickTop="1" thickBot="1">
      <c r="B8" s="54" t="s">
        <v>16</v>
      </c>
      <c r="C8" s="55"/>
      <c r="D8" s="56"/>
      <c r="E8" s="54" t="s">
        <v>20</v>
      </c>
      <c r="F8" s="55"/>
      <c r="G8" s="56"/>
      <c r="H8" s="43"/>
      <c r="I8" s="43"/>
      <c r="J8" s="43"/>
    </row>
    <row r="9" spans="1:10" ht="23.25" thickTop="1">
      <c r="A9" s="5"/>
      <c r="B9" s="60" t="s">
        <v>27</v>
      </c>
      <c r="C9" s="61"/>
      <c r="D9" s="32">
        <f>VLOOKUP(E4,'مشخصات کارکنان شرکت سیراف'!A:O,5)</f>
        <v>2484450</v>
      </c>
      <c r="E9" s="75" t="s">
        <v>18</v>
      </c>
      <c r="F9" s="76"/>
      <c r="G9" s="33">
        <f>IF(D16&gt;56000000,(D16-56000000)*10%,0)</f>
        <v>7090361.0740791261</v>
      </c>
      <c r="H9" s="43"/>
      <c r="I9" s="43"/>
      <c r="J9" s="43"/>
    </row>
    <row r="10" spans="1:10" ht="22.5">
      <c r="A10" s="5"/>
      <c r="B10" s="62" t="s">
        <v>28</v>
      </c>
      <c r="C10" s="63"/>
      <c r="D10" s="34">
        <f>D9*E5</f>
        <v>77017950</v>
      </c>
      <c r="E10" s="68" t="s">
        <v>17</v>
      </c>
      <c r="F10" s="69"/>
      <c r="G10" s="35">
        <v>0</v>
      </c>
      <c r="H10" s="43"/>
      <c r="I10" s="43"/>
      <c r="J10" s="43"/>
    </row>
    <row r="11" spans="1:10" ht="22.5">
      <c r="A11" s="5"/>
      <c r="B11" s="62" t="s">
        <v>1</v>
      </c>
      <c r="C11" s="63"/>
      <c r="D11" s="34">
        <f>IF($E$5=31,5500000,(((550000*E5)/$J$4)))</f>
        <v>5500000</v>
      </c>
      <c r="E11" s="68" t="s">
        <v>5</v>
      </c>
      <c r="F11" s="69"/>
      <c r="G11" s="36">
        <f>VLOOKUP(E4,'مشخصات کارکنان شرکت سیراف'!A:N,13)</f>
        <v>20000000</v>
      </c>
      <c r="H11" s="43"/>
      <c r="I11" s="43"/>
      <c r="J11" s="43"/>
    </row>
    <row r="12" spans="1:10" ht="22.5">
      <c r="A12" s="5"/>
      <c r="B12" s="62" t="s">
        <v>29</v>
      </c>
      <c r="C12" s="63"/>
      <c r="D12" s="34">
        <f>IF($E$5=31,8500000,(((8500000*E5)/$J$4)))</f>
        <v>8500000</v>
      </c>
      <c r="E12" s="77" t="s">
        <v>6</v>
      </c>
      <c r="F12" s="78"/>
      <c r="G12" s="35">
        <f>D14*7%</f>
        <v>7467397.1957708057</v>
      </c>
      <c r="H12" s="43"/>
      <c r="I12" s="46"/>
      <c r="J12" s="46"/>
    </row>
    <row r="13" spans="1:10" ht="19.899999999999999" customHeight="1">
      <c r="A13" s="5"/>
      <c r="B13" s="62" t="s">
        <v>3</v>
      </c>
      <c r="C13" s="63"/>
      <c r="D13" s="34">
        <f>(D9/7.33)*140%*C7</f>
        <v>15659152.796725783</v>
      </c>
      <c r="E13" s="68" t="s">
        <v>0</v>
      </c>
      <c r="F13" s="69"/>
      <c r="G13" s="35">
        <f>((D9/6)+D9)*E7</f>
        <v>0</v>
      </c>
      <c r="H13" s="43"/>
      <c r="I13" s="46"/>
      <c r="J13" s="46"/>
    </row>
    <row r="14" spans="1:10" ht="19.899999999999999" customHeight="1">
      <c r="A14" s="5"/>
      <c r="B14" s="62" t="s">
        <v>37</v>
      </c>
      <c r="C14" s="63"/>
      <c r="D14" s="34">
        <f>D13+D12+D11+D10</f>
        <v>106677102.79672578</v>
      </c>
      <c r="E14" s="68" t="s">
        <v>19</v>
      </c>
      <c r="F14" s="69"/>
      <c r="G14" s="37">
        <v>0</v>
      </c>
      <c r="H14" s="43"/>
      <c r="I14" s="43"/>
      <c r="J14" s="46"/>
    </row>
    <row r="15" spans="1:10" ht="22.5">
      <c r="A15" s="5"/>
      <c r="B15" s="62" t="s">
        <v>2</v>
      </c>
      <c r="C15" s="63"/>
      <c r="D15" s="34">
        <f>D9*3*E6</f>
        <v>22360050</v>
      </c>
      <c r="E15" s="68"/>
      <c r="F15" s="69"/>
      <c r="G15" s="38"/>
      <c r="H15" s="43"/>
      <c r="I15" s="43"/>
      <c r="J15" s="46"/>
    </row>
    <row r="16" spans="1:10" ht="22.5">
      <c r="A16" s="5"/>
      <c r="B16" s="62" t="s">
        <v>23</v>
      </c>
      <c r="C16" s="63"/>
      <c r="D16" s="39">
        <f>(D15+D14)-((G12*2)/7)</f>
        <v>126903610.74079126</v>
      </c>
      <c r="E16" s="68"/>
      <c r="F16" s="69"/>
      <c r="G16" s="38"/>
      <c r="H16" s="43"/>
      <c r="I16" s="43"/>
      <c r="J16" s="43"/>
    </row>
    <row r="17" spans="1:10" ht="19.149999999999999" customHeight="1" thickBot="1">
      <c r="A17" s="5"/>
      <c r="B17" s="66" t="s">
        <v>30</v>
      </c>
      <c r="C17" s="67"/>
      <c r="D17" s="34">
        <f>D9*G7</f>
        <v>2484450</v>
      </c>
      <c r="E17" s="70"/>
      <c r="F17" s="71"/>
      <c r="G17" s="40"/>
      <c r="H17" s="43"/>
      <c r="I17" s="43"/>
      <c r="J17" s="43"/>
    </row>
    <row r="18" spans="1:10" ht="24" thickTop="1" thickBot="1">
      <c r="A18" s="5"/>
      <c r="B18" s="64" t="s">
        <v>31</v>
      </c>
      <c r="C18" s="65"/>
      <c r="D18" s="26">
        <f>D17+D15+D14</f>
        <v>131521602.79672578</v>
      </c>
      <c r="E18" s="64" t="s">
        <v>38</v>
      </c>
      <c r="F18" s="65"/>
      <c r="G18" s="41">
        <f>D18-G9-G10-G11-G12-G13-G14</f>
        <v>96963844.526875854</v>
      </c>
      <c r="H18" s="43"/>
      <c r="I18" s="43"/>
      <c r="J18" s="43"/>
    </row>
    <row r="19" spans="1:10" ht="15.75" thickTop="1">
      <c r="C19" s="6"/>
    </row>
  </sheetData>
  <sheetProtection formatCells="0"/>
  <mergeCells count="26">
    <mergeCell ref="B14:C14"/>
    <mergeCell ref="B3:G3"/>
    <mergeCell ref="B8:D8"/>
    <mergeCell ref="E8:G8"/>
    <mergeCell ref="E9:F9"/>
    <mergeCell ref="E10:F10"/>
    <mergeCell ref="E11:F11"/>
    <mergeCell ref="E12:F12"/>
    <mergeCell ref="E13:F13"/>
    <mergeCell ref="E14:F14"/>
    <mergeCell ref="B13:C13"/>
    <mergeCell ref="B10:C10"/>
    <mergeCell ref="B12:C12"/>
    <mergeCell ref="E18:F18"/>
    <mergeCell ref="B15:C15"/>
    <mergeCell ref="B17:C17"/>
    <mergeCell ref="B16:C16"/>
    <mergeCell ref="B18:C18"/>
    <mergeCell ref="E15:F15"/>
    <mergeCell ref="E16:F16"/>
    <mergeCell ref="E17:F17"/>
    <mergeCell ref="B2:G2"/>
    <mergeCell ref="B4:D4"/>
    <mergeCell ref="E4:G4"/>
    <mergeCell ref="B9:C9"/>
    <mergeCell ref="B11:C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سیراف حساب</vt:lpstr>
      <vt:lpstr>مشخصات کارکنان شرکت سیراف</vt:lpstr>
      <vt:lpstr>فیش حقوقی شرکت سیراف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 ali</dc:creator>
  <cp:lastModifiedBy>Mohamad</cp:lastModifiedBy>
  <cp:lastPrinted>2020-05-19T18:37:51Z</cp:lastPrinted>
  <dcterms:created xsi:type="dcterms:W3CDTF">2020-05-19T14:53:01Z</dcterms:created>
  <dcterms:modified xsi:type="dcterms:W3CDTF">2022-06-20T19:26:21Z</dcterms:modified>
</cp:coreProperties>
</file>